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27EA4239-5104-4922-B520-DCBFFE72CA25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C7" i="21"/>
  <c r="C7" i="20"/>
  <c r="C7" i="19"/>
  <c r="C7" i="18"/>
  <c r="C7" i="17"/>
  <c r="C7" i="16"/>
  <c r="C7" i="15"/>
  <c r="C7" i="14"/>
  <c r="C7" i="13"/>
  <c r="C14" i="13" l="1"/>
  <c r="C14" i="14"/>
  <c r="C14" i="15"/>
  <c r="C14" i="16"/>
  <c r="C14" i="17"/>
  <c r="C14" i="18"/>
  <c r="C14" i="19"/>
  <c r="C14" i="20"/>
  <c r="C14" i="21"/>
  <c r="C14" i="22"/>
  <c r="C14" i="23"/>
  <c r="C14" i="24"/>
  <c r="C14" i="25"/>
  <c r="C14" i="26"/>
  <c r="C14" i="27"/>
  <c r="C14" i="28"/>
  <c r="A4" i="3"/>
  <c r="A5" i="3"/>
  <c r="A6" i="3"/>
  <c r="A7" i="3"/>
  <c r="A8" i="3"/>
  <c r="A9" i="3"/>
  <c r="A10" i="3"/>
  <c r="A3" i="3"/>
  <c r="A2" i="3"/>
  <c r="B4" i="3"/>
  <c r="B5" i="3"/>
  <c r="B6" i="3"/>
  <c r="B7" i="3"/>
  <c r="B8" i="3"/>
  <c r="B9" i="3"/>
  <c r="B10" i="3"/>
  <c r="B3" i="3"/>
  <c r="B2" i="3"/>
  <c r="C4" i="3"/>
  <c r="C5" i="3"/>
  <c r="C6" i="3"/>
  <c r="C7" i="3"/>
  <c r="C8" i="3"/>
  <c r="C9" i="3"/>
  <c r="C10" i="3"/>
  <c r="C3" i="3"/>
  <c r="C2" i="3"/>
  <c r="D4" i="3"/>
  <c r="D5" i="3"/>
  <c r="D6" i="3"/>
  <c r="D7" i="3"/>
  <c r="D8" i="3"/>
  <c r="D9" i="3"/>
  <c r="D10" i="3"/>
  <c r="D3" i="3"/>
  <c r="D2" i="3"/>
  <c r="E4" i="3"/>
  <c r="E5" i="3"/>
  <c r="M5" i="3" s="1"/>
  <c r="E6" i="3"/>
  <c r="M6" i="3" s="1"/>
  <c r="E7" i="3"/>
  <c r="E8" i="3"/>
  <c r="E9" i="3"/>
  <c r="N9" i="3" s="1"/>
  <c r="E10" i="3"/>
  <c r="M10" i="3" s="1"/>
  <c r="E3" i="3"/>
  <c r="M3" i="3" s="1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21"/>
  <c r="C27" i="20"/>
  <c r="C27" i="19"/>
  <c r="C27" i="18"/>
  <c r="C27" i="17"/>
  <c r="C27" i="16"/>
  <c r="C27" i="15"/>
  <c r="C27" i="14"/>
  <c r="C27" i="13"/>
  <c r="C27" i="9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7" i="12" s="1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2" i="3"/>
  <c r="F7" i="3"/>
  <c r="F9" i="3"/>
  <c r="F3" i="3"/>
  <c r="F4" i="3"/>
  <c r="F5" i="3"/>
  <c r="F10" i="3"/>
  <c r="F6" i="3"/>
  <c r="F8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10"/>
  <c r="D14" i="9"/>
  <c r="M7" i="3"/>
  <c r="F26" i="29"/>
  <c r="I26" i="29" s="1"/>
  <c r="C21" i="12" l="1"/>
  <c r="C7" i="12"/>
  <c r="C27" i="11"/>
  <c r="C27" i="10"/>
  <c r="C21" i="9"/>
  <c r="C7" i="9"/>
  <c r="C27" i="8"/>
  <c r="C27" i="7"/>
  <c r="C7" i="7"/>
  <c r="C27" i="6"/>
  <c r="C7" i="6"/>
  <c r="C19" i="5"/>
  <c r="C7" i="5"/>
  <c r="C27" i="4"/>
  <c r="C7" i="4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G26" i="36"/>
  <c r="D6" i="44"/>
  <c r="G26" i="44"/>
  <c r="D6" i="50"/>
  <c r="G26" i="50"/>
  <c r="G24" i="50"/>
  <c r="C23" i="29"/>
  <c r="L5" i="3"/>
  <c r="N7" i="3"/>
  <c r="C19" i="23"/>
  <c r="L9" i="3"/>
  <c r="M9" i="3"/>
  <c r="L10" i="3"/>
  <c r="N10" i="3"/>
  <c r="D14" i="18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8" i="3"/>
  <c r="N8" i="3"/>
  <c r="M4" i="3"/>
  <c r="H27" i="41"/>
  <c r="H26" i="42"/>
  <c r="H26" i="36"/>
  <c r="I24" i="44"/>
  <c r="G24" i="44" s="1"/>
  <c r="H20" i="52"/>
  <c r="H26" i="48"/>
  <c r="H26" i="34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G26" i="48"/>
  <c r="G21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C23" i="8"/>
  <c r="D14" i="8"/>
  <c r="C25" i="8"/>
  <c r="C21" i="7"/>
  <c r="C22" i="7"/>
  <c r="C23" i="7"/>
  <c r="C25" i="7"/>
  <c r="D17" i="7"/>
  <c r="C6" i="7" s="1"/>
  <c r="C26" i="7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6" i="49" l="1"/>
  <c r="H26" i="45"/>
  <c r="H25" i="40"/>
  <c r="H21" i="40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18" i="40"/>
  <c r="H18" i="34"/>
  <c r="I18" i="34"/>
  <c r="G18" i="34" s="1"/>
  <c r="D28" i="34" s="1"/>
  <c r="I25" i="51"/>
  <c r="G25" i="51" s="1"/>
  <c r="H25" i="51"/>
  <c r="D7" i="49"/>
  <c r="D6" i="49"/>
  <c r="G26" i="49"/>
  <c r="G18" i="49"/>
  <c r="D28" i="49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18" i="50"/>
  <c r="I18" i="46"/>
  <c r="G18" i="46" s="1"/>
  <c r="D28" i="46" s="1"/>
  <c r="H18" i="46"/>
  <c r="I18" i="42"/>
  <c r="G18" i="42" s="1"/>
  <c r="D28" i="42" s="1"/>
  <c r="H18" i="42"/>
  <c r="I18" i="38"/>
  <c r="G18" i="38" s="1"/>
  <c r="D28" i="38" s="1"/>
  <c r="H18" i="38"/>
  <c r="I18" i="30"/>
  <c r="G18" i="30" s="1"/>
  <c r="D28" i="30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D29" i="51"/>
  <c r="D29" i="40"/>
  <c r="D29" i="33"/>
  <c r="D29" i="44"/>
  <c r="D29" i="46"/>
  <c r="D29" i="35"/>
  <c r="D29" i="43"/>
  <c r="D29" i="38"/>
  <c r="D29" i="49"/>
  <c r="D29" i="31"/>
  <c r="D29" i="39"/>
  <c r="D29" i="37"/>
  <c r="D29" i="42"/>
  <c r="D29" i="48"/>
  <c r="D29" i="36"/>
  <c r="D29" i="50"/>
  <c r="D29" i="30"/>
  <c r="D29" i="41"/>
  <c r="D29" i="47"/>
  <c r="D29" i="53"/>
  <c r="D29" i="34"/>
  <c r="D29" i="45"/>
  <c r="D29" i="14" l="1"/>
  <c r="D29" i="16"/>
  <c r="D29" i="26"/>
  <c r="D29" i="15"/>
  <c r="D29" i="19"/>
  <c r="D29" i="17"/>
  <c r="L2" i="3"/>
  <c r="D29" i="20"/>
  <c r="D29" i="18"/>
  <c r="D29" i="13"/>
  <c r="D29" i="23"/>
  <c r="D29" i="12"/>
  <c r="I10" i="3" s="1"/>
  <c r="H10" i="3"/>
  <c r="D29" i="11"/>
  <c r="I9" i="3" s="1"/>
  <c r="H9" i="3"/>
  <c r="D29" i="10"/>
  <c r="I8" i="3" s="1"/>
  <c r="H8" i="3"/>
  <c r="K8" i="3" s="1"/>
  <c r="D29" i="7"/>
  <c r="I5" i="3" s="1"/>
  <c r="H5" i="3"/>
  <c r="L3" i="3"/>
  <c r="D29" i="4"/>
  <c r="I2" i="3" s="1"/>
  <c r="H2" i="3"/>
  <c r="N2" i="3" s="1"/>
  <c r="H4" i="3"/>
  <c r="N4" i="3" s="1"/>
  <c r="D29" i="29"/>
  <c r="D29" i="5"/>
  <c r="I3" i="3" s="1"/>
  <c r="D29" i="24"/>
  <c r="D29" i="27"/>
  <c r="D29" i="28"/>
  <c r="D29" i="25"/>
  <c r="D29" i="6"/>
  <c r="I4" i="3" s="1"/>
  <c r="D29" i="9"/>
  <c r="I7" i="3" s="1"/>
  <c r="D29" i="8"/>
  <c r="I6" i="3" s="1"/>
  <c r="D29" i="22"/>
  <c r="D29" i="21"/>
  <c r="K2" i="3"/>
  <c r="K3" i="3"/>
  <c r="L4" i="3" l="1"/>
  <c r="G4" i="3" s="1"/>
  <c r="C14" i="6" s="1"/>
  <c r="K5" i="3"/>
  <c r="K6" i="3"/>
  <c r="N5" i="3"/>
  <c r="K4" i="3"/>
  <c r="M2" i="3"/>
  <c r="K9" i="3"/>
  <c r="M8" i="3"/>
  <c r="K10" i="3"/>
  <c r="K7" i="3"/>
  <c r="N3" i="3"/>
  <c r="G10" i="3" l="1"/>
  <c r="C14" i="12" s="1"/>
  <c r="G8" i="3"/>
  <c r="C14" i="10" s="1"/>
  <c r="G6" i="3"/>
  <c r="C14" i="8" s="1"/>
  <c r="G9" i="3"/>
  <c r="C14" i="11" s="1"/>
  <c r="G7" i="3"/>
  <c r="C14" i="9" s="1"/>
  <c r="G5" i="3"/>
  <c r="C14" i="7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<sst xmlns="http://schemas.openxmlformats.org/spreadsheetml/2006/main" count="1339" uniqueCount="109">
  <si>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</si>
  <si>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</si>
  <si>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</si>
  <si>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</si>
  <si>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</si>
  <si>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</si>
  <si>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</si>
  <si>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</si>
  <si>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</si>
  <si>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</si>
  <si>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</si>
  <si>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</si>
  <si>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</si>
  <si>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</si>
  <si>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</si>
  <si>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</si>
  <si>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</si>
  <si>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</si>
  <si>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</si>
  <si>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</si>
  <si>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</si>
  <si>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</si>
  <si>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</si>
  <si>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</si>
  <si>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</si>
  <si>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</si>
  <si>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</si>
  <si>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</si>
  <si>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</si>
  <si>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</si>
  <si>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</si>
  <si>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</si>
  <si>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</si>
  <si>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</si>
  <si>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</si>
  <si>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</si>
  <si>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</si>
  <si>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</si>
  <si>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</si>
  <si>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</si>
  <si>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</si>
  <si>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</si>
  <si>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</si>
  <si>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</si>
  <si>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</si>
  <si>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</si>
  <si>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</si>
  <si>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</si>
  <si>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</si>
  <si>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</si>
  <si>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</si>
  <si>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</si>
  <si>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</si>
  <si>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</si>
  <si>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</si>
  <si>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</si>
  <si>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</si>
  <si>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</si>
  <si>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</si>
  <si>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</si>
  <si>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</si>
  <si>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</si>
  <si>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</si>
  <si>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</si>
  <si>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</si>
  <si>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</si>
  <si>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</si>
  <si>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</si>
  <si>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</si>
  <si>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</si>
  <si>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</si>
  <si>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</si>
  <si>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</si>
  <si>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</si>
  <si>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</si>
  <si>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</si>
  <si>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</si>
  <si>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</si>
  <si>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</si>
  <si>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</si>
  <si>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</si>
  <si>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</si>
  <si>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</si>
  <si>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</si>
  <si>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Markéta Podlasová</t>
  </si>
  <si>
    <t>Kateřina Stárková</t>
  </si>
  <si>
    <t>Lenka Nováková</t>
  </si>
  <si>
    <t>Lenka Hendrychová</t>
  </si>
  <si>
    <t>Eliška Heřmanská</t>
  </si>
  <si>
    <t>Kateřina Krejčíková</t>
  </si>
  <si>
    <t>Zuzana Hlavatá</t>
  </si>
  <si>
    <t>Katarína Málková</t>
  </si>
  <si>
    <t>Cillian Ressheja</t>
  </si>
  <si>
    <t>Feel First Valdar Garonera</t>
  </si>
  <si>
    <t>Cammi od Madakru</t>
  </si>
  <si>
    <t>Eddie Ťapka</t>
  </si>
  <si>
    <t>Anyway The Thing Is Bohemia Alké</t>
  </si>
  <si>
    <t>Jackalope Ressheja</t>
  </si>
  <si>
    <t>Elfie ze Řeplické samoty</t>
  </si>
  <si>
    <t>Indespensabel Ike Royal Fellow</t>
  </si>
  <si>
    <t>Beretta´s Silver Fianto Duri</t>
  </si>
  <si>
    <t>SBT</t>
  </si>
  <si>
    <t>BOC</t>
  </si>
  <si>
    <t>BOM</t>
  </si>
  <si>
    <t>NSR</t>
  </si>
  <si>
    <t>Iveta Sadílková</t>
  </si>
  <si>
    <t>Říjnové závody - Nepřevázka u Ml.Boleslavi</t>
  </si>
  <si>
    <t>Vilemína Kracíková</t>
  </si>
  <si>
    <t>Anežka Rybová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</si>
</sst>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D1" workbookViewId="0">
      <selection activeCell="K13" sqref="K13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09765625" style="4" customWidth="1"/>
    <col min="4" max="4" width="26.59765625" style="4" bestFit="1" customWidth="1"/>
    <col min="5" max="5" width="8.5" style="4" customWidth="1"/>
    <col min="6" max="6" width="11" style="4" customWidth="1"/>
    <col min="7" max="7" width="8.09765625" style="4" customWidth="1"/>
    <col min="8" max="8" width="20.5976562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84</v>
      </c>
      <c r="C2" s="67" t="s">
        <v>92</v>
      </c>
      <c r="D2" s="67" t="s">
        <v>102</v>
      </c>
      <c r="E2" s="7" t="s">
        <v>6</v>
      </c>
      <c r="F2" s="8"/>
      <c r="H2" s="9" t="s">
        <v>7</v>
      </c>
      <c r="I2" s="83" t="s">
        <v>105</v>
      </c>
      <c r="J2" s="83"/>
      <c r="K2" s="83"/>
    </row>
    <row r="3" spans="1:11" ht="15.6" x14ac:dyDescent="0.3">
      <c r="A3" s="5">
        <v>2</v>
      </c>
      <c r="B3" s="67" t="s">
        <v>85</v>
      </c>
      <c r="C3" s="67" t="s">
        <v>93</v>
      </c>
      <c r="D3" s="67" t="s">
        <v>104</v>
      </c>
      <c r="E3" s="7" t="s">
        <v>21</v>
      </c>
      <c r="F3" s="8"/>
      <c r="H3" s="10" t="s">
        <v>8</v>
      </c>
      <c r="I3" s="84" t="s">
        <v>106</v>
      </c>
      <c r="J3" s="84"/>
      <c r="K3" s="84"/>
    </row>
    <row r="4" spans="1:11" ht="16.2" thickBot="1" x14ac:dyDescent="0.35">
      <c r="A4" s="5">
        <v>3</v>
      </c>
      <c r="B4" s="67" t="s">
        <v>86</v>
      </c>
      <c r="C4" s="67" t="s">
        <v>94</v>
      </c>
      <c r="D4" s="67" t="s">
        <v>103</v>
      </c>
      <c r="E4" s="7" t="s">
        <v>21</v>
      </c>
      <c r="F4" s="8"/>
      <c r="H4" s="11" t="s">
        <v>10</v>
      </c>
      <c r="I4" s="85">
        <v>45578</v>
      </c>
      <c r="J4" s="85"/>
      <c r="K4" s="85"/>
    </row>
    <row r="5" spans="1:11" ht="16.2" thickBot="1" x14ac:dyDescent="0.35">
      <c r="A5" s="5">
        <v>4</v>
      </c>
      <c r="B5" s="67" t="s">
        <v>87</v>
      </c>
      <c r="C5" s="67" t="s">
        <v>95</v>
      </c>
      <c r="D5" s="67" t="s">
        <v>102</v>
      </c>
      <c r="E5" s="7" t="s">
        <v>17</v>
      </c>
      <c r="F5" s="8"/>
    </row>
    <row r="6" spans="1:11" ht="18" x14ac:dyDescent="0.35">
      <c r="A6" s="5">
        <v>5</v>
      </c>
      <c r="B6" s="67" t="s">
        <v>88</v>
      </c>
      <c r="C6" s="67" t="s">
        <v>96</v>
      </c>
      <c r="D6" s="67" t="s">
        <v>102</v>
      </c>
      <c r="E6" s="7" t="s">
        <v>17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84</v>
      </c>
      <c r="C7" s="67" t="s">
        <v>97</v>
      </c>
      <c r="D7" s="67" t="s">
        <v>102</v>
      </c>
      <c r="E7" s="7" t="s">
        <v>17</v>
      </c>
      <c r="F7" s="8"/>
      <c r="H7" s="12" t="s">
        <v>12</v>
      </c>
      <c r="I7" s="13" t="s">
        <v>107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89</v>
      </c>
      <c r="C8" s="67" t="s">
        <v>98</v>
      </c>
      <c r="D8" s="67" t="s">
        <v>102</v>
      </c>
      <c r="E8" s="7" t="s">
        <v>17</v>
      </c>
      <c r="F8" s="8"/>
      <c r="H8" s="15" t="s">
        <v>15</v>
      </c>
      <c r="I8" s="16" t="s">
        <v>108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90</v>
      </c>
      <c r="C9" s="67" t="s">
        <v>99</v>
      </c>
      <c r="D9" s="67" t="s">
        <v>102</v>
      </c>
      <c r="E9" s="7" t="s">
        <v>17</v>
      </c>
      <c r="F9" s="8"/>
    </row>
    <row r="10" spans="1:11" ht="18" x14ac:dyDescent="0.35">
      <c r="A10" s="5">
        <v>9</v>
      </c>
      <c r="B10" s="67" t="s">
        <v>91</v>
      </c>
      <c r="C10" s="67" t="s">
        <v>100</v>
      </c>
      <c r="D10" s="67" t="s">
        <v>101</v>
      </c>
      <c r="E10" s="7" t="s">
        <v>17</v>
      </c>
      <c r="F10" s="8"/>
      <c r="H10" s="87" t="s">
        <v>18</v>
      </c>
      <c r="I10" s="87"/>
      <c r="J10" s="87"/>
      <c r="K10" s="87"/>
    </row>
    <row r="11" spans="1:11" ht="15.6" x14ac:dyDescent="0.3">
      <c r="A11" s="5"/>
      <c r="B11" s="67"/>
      <c r="C11" s="67"/>
      <c r="D11" s="67"/>
      <c r="E11" s="7"/>
      <c r="F11" s="8"/>
      <c r="H11" s="18" t="s">
        <v>12</v>
      </c>
      <c r="I11" s="13" t="s">
        <v>107</v>
      </c>
      <c r="J11" s="19" t="s">
        <v>13</v>
      </c>
      <c r="K11" s="68" t="s">
        <v>14</v>
      </c>
    </row>
    <row r="12" spans="1:11" ht="16.2" thickBot="1" x14ac:dyDescent="0.35">
      <c r="A12" s="5"/>
      <c r="B12" s="67"/>
      <c r="C12" s="67"/>
      <c r="D12" s="67"/>
      <c r="E12" s="7"/>
      <c r="F12" s="8"/>
      <c r="H12" s="20" t="s">
        <v>15</v>
      </c>
      <c r="I12" s="16" t="s">
        <v>108</v>
      </c>
      <c r="J12" s="21" t="s">
        <v>16</v>
      </c>
      <c r="K12" s="69" t="s">
        <v>14</v>
      </c>
    </row>
    <row r="13" spans="1:11" ht="16.2" thickBot="1" x14ac:dyDescent="0.35">
      <c r="A13" s="5"/>
      <c r="B13" s="67"/>
      <c r="C13" s="67"/>
      <c r="D13" s="67"/>
      <c r="E13" s="7"/>
      <c r="F13" s="8"/>
    </row>
    <row r="14" spans="1:11" ht="18" x14ac:dyDescent="0.35">
      <c r="A14" s="5"/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/>
      <c r="B15" s="67"/>
      <c r="C15" s="67"/>
      <c r="D15" s="67"/>
      <c r="E15" s="7"/>
      <c r="F15" s="8"/>
      <c r="H15" s="22" t="s">
        <v>12</v>
      </c>
      <c r="I15" s="13"/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/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 t="s">
        <v>107</v>
      </c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 t="s">
        <v>108</v>
      </c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topLeftCell="M1" workbookViewId="0">
      <selection activeCell="N15" sqref="N15"/>
    </sheetView>
  </sheetViews>
  <sheetFormatPr defaultRowHeight="14.4" x14ac:dyDescent="0.3"/>
  <cols>
    <col min="1" max="1" width="6.5976562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0976562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8984375" style="4" bestFit="1" customWidth="1"/>
    <col min="11" max="11" width="5.3984375" style="4" customWidth="1"/>
    <col min="12" max="12" width="0.5976562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/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30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37">
        <v>2</v>
      </c>
      <c r="B4" s="38" t="s">
        <v>34</v>
      </c>
      <c r="C4" s="34">
        <f>IF(B4="Celkový dojem",2,IF(B4="Přivolání",4,IF(B4="Ovladatelnost na dálku",4,IF(B4="Držení aportovací činky",4,3))))</f>
        <v>4</v>
      </c>
      <c r="D4" s="36"/>
      <c r="E4" s="37">
        <v>2</v>
      </c>
      <c r="F4" s="38" t="s">
        <v>34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/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79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2</v>
      </c>
    </row>
    <row r="5" spans="1:15" ht="15.6" x14ac:dyDescent="0.3">
      <c r="A5" s="37">
        <v>3</v>
      </c>
      <c r="B5" s="38" t="s">
        <v>39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40</v>
      </c>
      <c r="G5" s="34">
        <f t="shared" si="0"/>
        <v>4</v>
      </c>
      <c r="I5" s="37">
        <v>3</v>
      </c>
      <c r="J5" s="38"/>
      <c r="K5" s="37">
        <f t="shared" si="1"/>
        <v>3</v>
      </c>
      <c r="M5" s="37">
        <v>3</v>
      </c>
      <c r="N5" s="38" t="s">
        <v>71</v>
      </c>
      <c r="O5" s="37">
        <f t="shared" si="2"/>
        <v>3</v>
      </c>
    </row>
    <row r="6" spans="1:15" ht="15.6" x14ac:dyDescent="0.3">
      <c r="A6" s="37">
        <v>4</v>
      </c>
      <c r="B6" s="38" t="s">
        <v>32</v>
      </c>
      <c r="C6" s="34">
        <f t="shared" si="3"/>
        <v>3</v>
      </c>
      <c r="D6" s="36"/>
      <c r="E6" s="37">
        <v>4</v>
      </c>
      <c r="F6" s="38" t="s">
        <v>32</v>
      </c>
      <c r="G6" s="34">
        <f t="shared" si="0"/>
        <v>4</v>
      </c>
      <c r="I6" s="37">
        <v>4</v>
      </c>
      <c r="J6" s="38"/>
      <c r="K6" s="37">
        <f t="shared" si="1"/>
        <v>3</v>
      </c>
      <c r="M6" s="37">
        <v>4</v>
      </c>
      <c r="N6" s="38" t="s">
        <v>37</v>
      </c>
      <c r="O6" s="37">
        <f t="shared" si="2"/>
        <v>4</v>
      </c>
    </row>
    <row r="7" spans="1:15" ht="15.6" x14ac:dyDescent="0.3">
      <c r="A7" s="37">
        <v>5</v>
      </c>
      <c r="B7" s="38" t="s">
        <v>74</v>
      </c>
      <c r="C7" s="34">
        <f t="shared" si="3"/>
        <v>3</v>
      </c>
      <c r="D7" s="36"/>
      <c r="E7" s="37">
        <v>5</v>
      </c>
      <c r="F7" s="38" t="s">
        <v>77</v>
      </c>
      <c r="G7" s="34">
        <f t="shared" si="0"/>
        <v>3</v>
      </c>
      <c r="I7" s="37">
        <v>5</v>
      </c>
      <c r="J7" s="38"/>
      <c r="K7" s="37">
        <f t="shared" si="1"/>
        <v>3</v>
      </c>
      <c r="M7" s="37">
        <v>5</v>
      </c>
      <c r="N7" s="38" t="s">
        <v>32</v>
      </c>
      <c r="O7" s="37">
        <f t="shared" si="2"/>
        <v>4</v>
      </c>
    </row>
    <row r="8" spans="1:15" ht="15.6" x14ac:dyDescent="0.3">
      <c r="A8" s="37">
        <v>6</v>
      </c>
      <c r="B8" s="38" t="s">
        <v>75</v>
      </c>
      <c r="C8" s="34">
        <f t="shared" si="3"/>
        <v>4</v>
      </c>
      <c r="D8" s="36"/>
      <c r="E8" s="37">
        <v>6</v>
      </c>
      <c r="F8" s="38" t="s">
        <v>81</v>
      </c>
      <c r="G8" s="34">
        <f t="shared" si="0"/>
        <v>4</v>
      </c>
      <c r="I8" s="37">
        <v>6</v>
      </c>
      <c r="J8" s="38"/>
      <c r="K8" s="37">
        <f t="shared" si="1"/>
        <v>3</v>
      </c>
      <c r="M8" s="37">
        <v>6</v>
      </c>
      <c r="N8" s="38" t="s">
        <v>80</v>
      </c>
      <c r="O8" s="37">
        <f t="shared" si="2"/>
        <v>3</v>
      </c>
    </row>
    <row r="9" spans="1:15" ht="15.6" x14ac:dyDescent="0.3">
      <c r="A9" s="37">
        <v>7</v>
      </c>
      <c r="B9" s="38" t="s">
        <v>76</v>
      </c>
      <c r="C9" s="34">
        <f t="shared" si="3"/>
        <v>3</v>
      </c>
      <c r="D9" s="36"/>
      <c r="E9" s="37">
        <v>7</v>
      </c>
      <c r="F9" s="38" t="s">
        <v>33</v>
      </c>
      <c r="G9" s="34">
        <f t="shared" si="0"/>
        <v>4</v>
      </c>
      <c r="I9" s="37">
        <v>7</v>
      </c>
      <c r="J9" s="38"/>
      <c r="K9" s="37">
        <f t="shared" si="1"/>
        <v>3</v>
      </c>
      <c r="M9" s="37">
        <v>7</v>
      </c>
      <c r="N9" s="38" t="s">
        <v>38</v>
      </c>
      <c r="O9" s="37">
        <f t="shared" si="2"/>
        <v>3</v>
      </c>
    </row>
    <row r="10" spans="1:15" ht="15.6" x14ac:dyDescent="0.3">
      <c r="A10" s="37">
        <v>8</v>
      </c>
      <c r="B10" s="38" t="s">
        <v>33</v>
      </c>
      <c r="C10" s="34">
        <f t="shared" si="3"/>
        <v>4</v>
      </c>
      <c r="D10" s="36"/>
      <c r="E10" s="76">
        <v>8</v>
      </c>
      <c r="F10" s="77" t="s">
        <v>70</v>
      </c>
      <c r="G10" s="34">
        <f t="shared" si="0"/>
        <v>4</v>
      </c>
      <c r="I10" s="37">
        <v>8</v>
      </c>
      <c r="J10" s="38"/>
      <c r="K10" s="37">
        <f t="shared" si="1"/>
        <v>3</v>
      </c>
      <c r="M10" s="37">
        <v>8</v>
      </c>
      <c r="N10" s="38" t="s">
        <v>33</v>
      </c>
      <c r="O10" s="37">
        <f t="shared" si="2"/>
        <v>4</v>
      </c>
    </row>
    <row r="11" spans="1:15" ht="15.6" x14ac:dyDescent="0.3">
      <c r="A11" s="76">
        <v>9</v>
      </c>
      <c r="B11" s="77" t="s">
        <v>36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/>
      <c r="K11" s="37">
        <f t="shared" si="1"/>
        <v>3</v>
      </c>
      <c r="M11" s="37">
        <v>9</v>
      </c>
      <c r="N11" s="38" t="s">
        <v>72</v>
      </c>
      <c r="O11" s="37">
        <f t="shared" si="2"/>
        <v>4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/>
      <c r="K12" s="37">
        <f t="shared" si="1"/>
        <v>3</v>
      </c>
      <c r="M12" s="37">
        <v>10</v>
      </c>
      <c r="N12" s="38" t="s">
        <v>73</v>
      </c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10"/>
  <sheetViews>
    <sheetView workbookViewId="0">
      <selection activeCell="L10" sqref="L10"/>
    </sheetView>
  </sheetViews>
  <sheetFormatPr defaultRowHeight="14.4" x14ac:dyDescent="0.3"/>
  <cols>
    <col min="1" max="1" width="8.09765625" style="4" customWidth="1"/>
    <col min="2" max="2" width="22.19921875" style="4" customWidth="1"/>
    <col min="3" max="3" width="32" style="4" customWidth="1"/>
    <col min="4" max="4" width="8.5" style="4" customWidth="1"/>
    <col min="5" max="5" width="8.09765625" style="4" customWidth="1"/>
    <col min="6" max="6" width="35.59765625" style="4" customWidth="1"/>
    <col min="7" max="7" width="8.59765625" style="4" customWidth="1"/>
    <col min="8" max="8" width="11.3984375" style="4" customWidth="1"/>
    <col min="9" max="9" width="13.5976562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Markéta Podlasová</v>
      </c>
      <c r="C2" s="70" t="str">
        <f>Startovka!C2</f>
        <v>Cillian Ressheja</v>
      </c>
      <c r="D2" s="70" t="str">
        <f>Startovka!D2</f>
        <v>BOC</v>
      </c>
      <c r="E2" s="70" t="str">
        <f>Startovka!E2</f>
        <v>OB3</v>
      </c>
      <c r="F2" s="70" t="str">
        <f>Startovka!I3</f>
        <v>Říjnové závody - Nepřevázka u Ml.Boleslavi</v>
      </c>
      <c r="G2" s="71">
        <f t="shared" ref="G2:G10" si="0">IF(E2="OB-Z",_xlfn.RANK.EQ(K2,$K$2:$K$10,0),IF(E2="OB1",_xlfn.RANK.EQ(L2,$L$2:$L$10,0),IF(E2="OB2",_xlfn.RANK.EQ(M2,$M$2:$M$10,0),IF(E2="OB3",_xlfn.RANK.EQ(N2,$N$2:$N$10,0),"neurčeno"))))</f>
        <v>1</v>
      </c>
      <c r="H2" s="72">
        <f>'1'!D28</f>
        <v>267</v>
      </c>
      <c r="I2" s="73" t="str">
        <f>'1'!D29</f>
        <v>Výborně</v>
      </c>
      <c r="J2" s="41"/>
      <c r="K2" s="43" t="str">
        <f t="shared" ref="K2:K10" si="1">IF(E2="OB-Z",(H2)," ")</f>
        <v xml:space="preserve"> </v>
      </c>
      <c r="L2" s="43" t="str">
        <f t="shared" ref="L2:L10" si="2">IF(E2="OB1",(H2)," ")</f>
        <v xml:space="preserve"> </v>
      </c>
      <c r="M2" s="43" t="str">
        <f t="shared" ref="M2:M10" si="3">IF(E2="OB2",(H2)," ")</f>
        <v xml:space="preserve"> </v>
      </c>
      <c r="N2" s="43">
        <f t="shared" ref="N2:N10" si="4">IF(E2="OB3",(H2)," ")</f>
        <v>267</v>
      </c>
      <c r="O2" s="41"/>
    </row>
    <row r="3" spans="1:15" x14ac:dyDescent="0.3">
      <c r="A3" s="70">
        <f>Startovka!A3</f>
        <v>2</v>
      </c>
      <c r="B3" s="70" t="str">
        <f>Startovka!B3</f>
        <v>Kateřina Stárková</v>
      </c>
      <c r="C3" s="70" t="str">
        <f>Startovka!C3</f>
        <v>Feel First Valdar Garonera</v>
      </c>
      <c r="D3" s="70" t="str">
        <f>Startovka!D3</f>
        <v>NSR</v>
      </c>
      <c r="E3" s="70" t="str">
        <f>Startovka!E3</f>
        <v>OB1</v>
      </c>
      <c r="F3" s="70" t="str">
        <f>Startovka!I3</f>
        <v>Říjnové závody - Nepřevázka u Ml.Boleslavi</v>
      </c>
      <c r="G3" s="70">
        <f t="shared" si="0"/>
        <v>2</v>
      </c>
      <c r="H3" s="74">
        <f>'2'!D28</f>
        <v>165.5</v>
      </c>
      <c r="I3" s="75" t="str">
        <f>'2'!D29</f>
        <v>Nehodnocen</v>
      </c>
      <c r="J3" s="41"/>
      <c r="K3" s="43" t="str">
        <f t="shared" si="1"/>
        <v xml:space="preserve"> </v>
      </c>
      <c r="L3" s="43">
        <f t="shared" si="2"/>
        <v>165.5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Lenka Nováková</v>
      </c>
      <c r="C4" s="70" t="str">
        <f>Startovka!C4</f>
        <v>Cammi od Madakru</v>
      </c>
      <c r="D4" s="70" t="str">
        <f>Startovka!D4</f>
        <v>BOM</v>
      </c>
      <c r="E4" s="70" t="str">
        <f>Startovka!E4</f>
        <v>OB1</v>
      </c>
      <c r="F4" s="70" t="str">
        <f>Startovka!I3</f>
        <v>Říjnové závody - Nepřevázka u Ml.Boleslavi</v>
      </c>
      <c r="G4" s="71">
        <f t="shared" si="0"/>
        <v>1</v>
      </c>
      <c r="H4" s="72">
        <f>'3'!D28</f>
        <v>283</v>
      </c>
      <c r="I4" s="75" t="str">
        <f>'3'!D29</f>
        <v>Výborně</v>
      </c>
      <c r="J4" s="41"/>
      <c r="K4" s="43" t="str">
        <f t="shared" si="1"/>
        <v xml:space="preserve"> </v>
      </c>
      <c r="L4" s="43">
        <f t="shared" si="2"/>
        <v>283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Lenka Hendrychová</v>
      </c>
      <c r="C5" s="70" t="str">
        <f>Startovka!C5</f>
        <v>Eddie Ťapka</v>
      </c>
      <c r="D5" s="70" t="str">
        <f>Startovka!D5</f>
        <v>BOC</v>
      </c>
      <c r="E5" s="70" t="str">
        <f>Startovka!E5</f>
        <v>OB-Z</v>
      </c>
      <c r="F5" s="70" t="str">
        <f>Startovka!I3</f>
        <v>Říjnové závody - Nepřevázka u Ml.Boleslavi</v>
      </c>
      <c r="G5" s="70">
        <f t="shared" si="0"/>
        <v>6</v>
      </c>
      <c r="H5" s="74">
        <f>'4'!D28</f>
        <v>192</v>
      </c>
      <c r="I5" s="75" t="str">
        <f>'4'!D29</f>
        <v>Dobře</v>
      </c>
      <c r="J5" s="41"/>
      <c r="K5" s="43">
        <f t="shared" si="1"/>
        <v>192</v>
      </c>
      <c r="L5" s="43" t="str">
        <f t="shared" si="2"/>
        <v xml:space="preserve"> 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Eliška Heřmanská</v>
      </c>
      <c r="C6" s="70" t="str">
        <f>Startovka!C6</f>
        <v>Anyway The Thing Is Bohemia Alké</v>
      </c>
      <c r="D6" s="70" t="str">
        <f>Startovka!D6</f>
        <v>BOC</v>
      </c>
      <c r="E6" s="70" t="str">
        <f>Startovka!E6</f>
        <v>OB-Z</v>
      </c>
      <c r="F6" s="70" t="str">
        <f>Startovka!I3</f>
        <v>Říjnové závody - Nepřevázka u Ml.Boleslavi</v>
      </c>
      <c r="G6" s="71">
        <f t="shared" si="0"/>
        <v>2</v>
      </c>
      <c r="H6" s="72">
        <f>'5'!D28</f>
        <v>296</v>
      </c>
      <c r="I6" s="75" t="str">
        <f>'5'!D29</f>
        <v>Výborně</v>
      </c>
      <c r="J6" s="41"/>
      <c r="K6" s="43">
        <f t="shared" si="1"/>
        <v>296</v>
      </c>
      <c r="L6" s="43" t="str">
        <f t="shared" si="2"/>
        <v xml:space="preserve"> 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Markéta Podlasová</v>
      </c>
      <c r="C7" s="70" t="str">
        <f>Startovka!C7</f>
        <v>Jackalope Ressheja</v>
      </c>
      <c r="D7" s="70" t="str">
        <f>Startovka!D7</f>
        <v>BOC</v>
      </c>
      <c r="E7" s="70" t="str">
        <f>Startovka!E7</f>
        <v>OB-Z</v>
      </c>
      <c r="F7" s="70" t="str">
        <f>Startovka!I3</f>
        <v>Říjnové závody - Nepřevázka u Ml.Boleslavi</v>
      </c>
      <c r="G7" s="70">
        <f t="shared" si="0"/>
        <v>1</v>
      </c>
      <c r="H7" s="72">
        <f>'6'!D28</f>
        <v>303</v>
      </c>
      <c r="I7" s="75" t="str">
        <f>'6'!D29</f>
        <v>Výborně</v>
      </c>
      <c r="J7" s="41"/>
      <c r="K7" s="43">
        <f t="shared" si="1"/>
        <v>303</v>
      </c>
      <c r="L7" s="43" t="str">
        <f t="shared" si="2"/>
        <v xml:space="preserve"> 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Kateřina Krejčíková</v>
      </c>
      <c r="C8" s="70" t="str">
        <f>Startovka!C8</f>
        <v>Elfie ze Řeplické samoty</v>
      </c>
      <c r="D8" s="70" t="str">
        <f>Startovka!D8</f>
        <v>BOC</v>
      </c>
      <c r="E8" s="70" t="str">
        <f>Startovka!E8</f>
        <v>OB-Z</v>
      </c>
      <c r="F8" s="70" t="str">
        <f>Startovka!I3</f>
        <v>Říjnové závody - Nepřevázka u Ml.Boleslavi</v>
      </c>
      <c r="G8" s="71">
        <f t="shared" si="0"/>
        <v>4</v>
      </c>
      <c r="H8" s="74">
        <f>'7'!D28</f>
        <v>242</v>
      </c>
      <c r="I8" s="75" t="str">
        <f>'7'!D29</f>
        <v>Velmi dobře</v>
      </c>
      <c r="J8" s="41"/>
      <c r="K8" s="43">
        <f t="shared" si="1"/>
        <v>242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Zuzana Hlavatá</v>
      </c>
      <c r="C9" s="70" t="str">
        <f>Startovka!C9</f>
        <v>Indespensabel Ike Royal Fellow</v>
      </c>
      <c r="D9" s="70" t="str">
        <f>Startovka!D9</f>
        <v>BOC</v>
      </c>
      <c r="E9" s="70" t="str">
        <f>Startovka!E9</f>
        <v>OB-Z</v>
      </c>
      <c r="F9" s="70" t="str">
        <f>Startovka!I3</f>
        <v>Říjnové závody - Nepřevázka u Ml.Boleslavi</v>
      </c>
      <c r="G9" s="70">
        <f t="shared" si="0"/>
        <v>3</v>
      </c>
      <c r="H9" s="72">
        <f>'8'!D28</f>
        <v>264.5</v>
      </c>
      <c r="I9" s="75" t="str">
        <f>'8'!D29</f>
        <v>Výborně</v>
      </c>
      <c r="J9" s="41"/>
      <c r="K9" s="43">
        <f t="shared" si="1"/>
        <v>264.5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Katarína Málková</v>
      </c>
      <c r="C10" s="70" t="str">
        <f>Startovka!C10</f>
        <v>Beretta´s Silver Fianto Duri</v>
      </c>
      <c r="D10" s="70" t="str">
        <f>Startovka!D10</f>
        <v>SBT</v>
      </c>
      <c r="E10" s="70" t="str">
        <f>Startovka!E10</f>
        <v>OB-Z</v>
      </c>
      <c r="F10" s="70" t="str">
        <f>Startovka!I3</f>
        <v>Říjnové závody - Nepřevázka u Ml.Boleslavi</v>
      </c>
      <c r="G10" s="71">
        <f t="shared" si="0"/>
        <v>5</v>
      </c>
      <c r="H10" s="74">
        <f>'9'!D28</f>
        <v>239</v>
      </c>
      <c r="I10" s="75" t="str">
        <f>'9'!D29</f>
        <v>Velmi dobře</v>
      </c>
      <c r="J10" s="41"/>
      <c r="K10" s="43">
        <f t="shared" si="1"/>
        <v>239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</sheetData>
  <sortState xmlns:xlrd2="http://schemas.microsoft.com/office/spreadsheetml/2017/richdata2" ref="A2:I10">
    <sortCondition descending="1" ref="A2"/>
  </sortState>
  <conditionalFormatting sqref="A2:I10">
    <cfRule type="expression" dxfId="3" priority="5" stopIfTrue="1">
      <formula>$E2:$E11="OB3"</formula>
    </cfRule>
    <cfRule type="expression" dxfId="2" priority="6" stopIfTrue="1">
      <formula>$E2:$E11="OB2"</formula>
    </cfRule>
    <cfRule type="expression" dxfId="1" priority="7" stopIfTrue="1">
      <formula>$E2:$E11="OB1"</formula>
    </cfRule>
    <cfRule type="expression" dxfId="0" priority="8" stopIfTrue="1">
      <formula>$E2:$E11="OB-Z"</formula>
    </cfRule>
  </conditionalFormatting>
  <pageMargins left="0.70000000000000007" right="0.70000000000000007" top="1.181102362204725" bottom="1.181102362204725" header="0.78740157480314998" footer="0.78740157480314998"/>
  <pageSetup paperSize="9" scale="62" fitToHeight="0" orientation="landscape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3" workbookViewId="0">
      <selection activeCell="D28" sqref="D28:G28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</f>
        <v>Markéta Podlasová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</f>
        <v>Cillian Ressheja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</f>
        <v>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</f>
        <v>1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 se zastavením do stoje/sedu/lehu</v>
      </c>
      <c r="D20" s="66">
        <v>7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21</v>
      </c>
      <c r="H20" s="64">
        <f t="shared" si="0"/>
        <v>21</v>
      </c>
      <c r="I20" s="64">
        <f t="shared" si="1"/>
        <v>10.5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čtverce, položení a přivolání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Chůze u nohy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 a přivolání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skupiny kuželů/barelu, zastavení, aport a skok přes překážku</v>
      </c>
      <c r="D26" s="66">
        <v>9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36</v>
      </c>
      <c r="H26" s="64">
        <f t="shared" si="0"/>
        <v>36</v>
      </c>
      <c r="I26" s="64">
        <f t="shared" si="1"/>
        <v>18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Pachová identifikace a aport</v>
      </c>
      <c r="D27" s="66">
        <v>10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30</v>
      </c>
      <c r="H27" s="64">
        <f t="shared" si="0"/>
        <v>30</v>
      </c>
      <c r="I27" s="64">
        <f t="shared" si="1"/>
        <v>15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267</v>
      </c>
      <c r="E28" s="94"/>
      <c r="F28" s="94"/>
      <c r="G28" s="94"/>
      <c r="H28" s="64">
        <f>SUM(G18:G27)</f>
        <v>267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3" workbookViewId="0">
      <selection activeCell="D27" sqref="D2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Startovka!B3</f>
        <v>Kateřina Stárková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Startovka!C3</f>
        <v>Feel First Valdar Garonera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Startovka!D3</f>
        <v>NSR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</f>
        <v>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Startovka!E3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Výsledky!G3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 a položení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6.5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26</v>
      </c>
      <c r="H21" s="64">
        <f t="shared" si="0"/>
        <v>26</v>
      </c>
      <c r="I21" s="64">
        <f t="shared" si="1"/>
        <v>13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Skok přes překážku a aport činky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 a zpět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165.5</v>
      </c>
      <c r="E28" s="94"/>
      <c r="F28" s="94"/>
      <c r="G28" s="94"/>
      <c r="H28" s="64">
        <f>SUM(G18:G27)</f>
        <v>165.5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3" workbookViewId="0">
      <selection activeCell="D27" sqref="D2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Startovka!B4</f>
        <v>Lenka Nováková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Startovka!C4</f>
        <v>Cammi od Madakru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Startovka!D4</f>
        <v>BOM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</f>
        <v>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Startovka!E4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Výsledky!G4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 a položení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Skok přes překážku a aport činky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 a zpět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19</v>
      </c>
      <c r="I26" s="64">
        <f t="shared" si="1"/>
        <v>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283</v>
      </c>
      <c r="E28" s="94"/>
      <c r="F28" s="94"/>
      <c r="G28" s="94"/>
      <c r="H28" s="64">
        <f>SUM(G18:G27)</f>
        <v>283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3" workbookViewId="0">
      <selection activeCell="E23" sqref="E23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Startovka!B5</f>
        <v>Lenka Hendrychová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Startovka!C5</f>
        <v>Eddie Ťapka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Startovka!D5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</f>
        <v>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Startovka!E5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Výsledky!G5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6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6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18</v>
      </c>
      <c r="H21" s="64">
        <f t="shared" si="0"/>
        <v>18</v>
      </c>
      <c r="I21" s="64">
        <f t="shared" si="1"/>
        <v>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15</v>
      </c>
      <c r="H22" s="64">
        <f t="shared" si="0"/>
        <v>15</v>
      </c>
      <c r="I22" s="64">
        <f t="shared" si="1"/>
        <v>7.5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15</v>
      </c>
      <c r="H27" s="64">
        <f t="shared" si="0"/>
        <v>15</v>
      </c>
      <c r="I27" s="64">
        <f t="shared" si="1"/>
        <v>7.5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192</v>
      </c>
      <c r="E28" s="94"/>
      <c r="F28" s="94"/>
      <c r="G28" s="94"/>
      <c r="H28" s="64">
        <f>SUM(G18:G27)</f>
        <v>192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3" workbookViewId="0">
      <selection activeCell="D24" sqref="D24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Startovka!B6</f>
        <v>Eliška Heřmanská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Startovka!C6</f>
        <v>Anyway The Thing Is Bohemia Alké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Startovka!D6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Startovka!A6</f>
        <v>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Startovka!E6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Výsledky!G6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296</v>
      </c>
      <c r="E28" s="94"/>
      <c r="F28" s="94"/>
      <c r="G28" s="94"/>
      <c r="H28" s="64">
        <f>SUM(G18:G27)</f>
        <v>296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3" workbookViewId="0">
      <selection activeCell="D26" sqref="D26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Startovka!B7</f>
        <v>Markéta Podlasová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Startovka!C7</f>
        <v>Jackalope Ressheja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Startovka!D7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Startovka!A7</f>
        <v>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Startovka!E7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Výsledky!G7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303</v>
      </c>
      <c r="E28" s="94"/>
      <c r="F28" s="94"/>
      <c r="G28" s="94"/>
      <c r="H28" s="64">
        <f>SUM(G18:G27)</f>
        <v>303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3" workbookViewId="0">
      <selection activeCell="D28" sqref="D28:G28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Startovka!B8</f>
        <v>Kateřina Krejčíková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Startovka!C8</f>
        <v>Elfie ze Řeplické samoty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Startovka!D8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Startovka!A8</f>
        <v>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Startovka!E8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Výsledky!G8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242</v>
      </c>
      <c r="E28" s="94"/>
      <c r="F28" s="94"/>
      <c r="G28" s="94"/>
      <c r="H28" s="64">
        <f>SUM(G18:G27)</f>
        <v>242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3" workbookViewId="0">
      <selection activeCell="D28" sqref="D28:G28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Startovka!B9</f>
        <v>Zuzana Hlavatá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Startovka!C9</f>
        <v>Indespensabel Ike Royal Fellow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Startovka!D9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Startovka!A9</f>
        <v>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Startovka!E9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Výsledky!G9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264.5</v>
      </c>
      <c r="E28" s="94"/>
      <c r="F28" s="94"/>
      <c r="G28" s="94"/>
      <c r="H28" s="64">
        <f>SUM(G18:G27)</f>
        <v>264.5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3" workbookViewId="0">
      <selection activeCell="D28" sqref="D28:G28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Vilemína Kracíková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Anežka Rybová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Startovka!B10</f>
        <v>Katarína Málková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Startovka!C10</f>
        <v>Beretta´s Silver Fianto Duri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Startovka!D10</f>
        <v>SBT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Startovka!A10</f>
        <v>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Startovka!E10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Výsledky!G10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Vilemína Kracíková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8.5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25.5</v>
      </c>
      <c r="H18" s="64">
        <f t="shared" ref="H18:H27" si="0">SUM(D18*F18)</f>
        <v>25.5</v>
      </c>
      <c r="I18" s="64">
        <f t="shared" ref="I18:I27" si="1">SUM(((D18+E18)*F18)/2)</f>
        <v>12.75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Přivolání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do čtverce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15</v>
      </c>
      <c r="H21" s="64">
        <f t="shared" si="0"/>
        <v>15</v>
      </c>
      <c r="I21" s="64">
        <f t="shared" si="1"/>
        <v>7.5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6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239</v>
      </c>
      <c r="E28" s="94"/>
      <c r="F28" s="94"/>
      <c r="G28" s="94"/>
      <c r="H28" s="64">
        <f>SUM(G18:G27)</f>
        <v>239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09765625" style="4" customWidth="1"/>
    <col min="2" max="2" width="6.59765625" style="4" customWidth="1"/>
    <col min="3" max="3" width="62.5976562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5976562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Iveta Sadílková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Říjnové závody - Nepřevázka u Ml.Boleslavi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45578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e">
        <f>Výsledky!#REF!</f>
        <v>#REF!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2024-10-13T09:43:49Z</cp:lastPrinted>
  <dcterms:created xsi:type="dcterms:W3CDTF">2020-01-31T23:26:18Z</dcterms:created>
  <dcterms:modified xsi:type="dcterms:W3CDTF">2024-10-28T09:28:55Z</dcterms:modified>
</cp:coreProperties>
</file>