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wnloads\"/>
    </mc:Choice>
  </mc:AlternateContent>
  <xr:revisionPtr revIDLastSave="0" documentId="13_ncr:1_{887B471A-3AFD-4293-94A1-D75403C9BB7F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81029"/>
</workbook>
</file>

<file path=xl/calcChain.xml><?xml version="1.0" encoding="utf-8"?>
<calcChain xmlns="http://schemas.openxmlformats.org/spreadsheetml/2006/main">
  <c r="G20" i="3" l="1"/>
  <c r="C14" i="22" s="1"/>
  <c r="G24" i="3"/>
  <c r="C14" i="26" s="1"/>
  <c r="G28" i="3"/>
  <c r="G32" i="3"/>
  <c r="G36" i="3"/>
  <c r="G40" i="3"/>
  <c r="G44" i="3"/>
  <c r="G48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G19" i="3" s="1"/>
  <c r="C14" i="21" s="1"/>
  <c r="E20" i="3"/>
  <c r="E21" i="3"/>
  <c r="G21" i="3" s="1"/>
  <c r="C14" i="23" s="1"/>
  <c r="E22" i="3"/>
  <c r="G22" i="3" s="1"/>
  <c r="C14" i="24" s="1"/>
  <c r="E23" i="3"/>
  <c r="G23" i="3" s="1"/>
  <c r="C14" i="25" s="1"/>
  <c r="E24" i="3"/>
  <c r="E25" i="3"/>
  <c r="G25" i="3" s="1"/>
  <c r="C14" i="27" s="1"/>
  <c r="E26" i="3"/>
  <c r="M26" i="3" s="1"/>
  <c r="E27" i="3"/>
  <c r="G27" i="3" s="1"/>
  <c r="E28" i="3"/>
  <c r="E29" i="3"/>
  <c r="G29" i="3" s="1"/>
  <c r="E30" i="3"/>
  <c r="G30" i="3" s="1"/>
  <c r="E31" i="3"/>
  <c r="G31" i="3" s="1"/>
  <c r="E32" i="3"/>
  <c r="E33" i="3"/>
  <c r="G33" i="3" s="1"/>
  <c r="E34" i="3"/>
  <c r="M34" i="3" s="1"/>
  <c r="E35" i="3"/>
  <c r="G35" i="3" s="1"/>
  <c r="E36" i="3"/>
  <c r="E37" i="3"/>
  <c r="G37" i="3" s="1"/>
  <c r="E38" i="3"/>
  <c r="G38" i="3" s="1"/>
  <c r="E39" i="3"/>
  <c r="G39" i="3" s="1"/>
  <c r="E40" i="3"/>
  <c r="E41" i="3"/>
  <c r="N41" i="3" s="1"/>
  <c r="E42" i="3"/>
  <c r="N42" i="3" s="1"/>
  <c r="E43" i="3"/>
  <c r="L43" i="3" s="1"/>
  <c r="E44" i="3"/>
  <c r="E45" i="3"/>
  <c r="G45" i="3" s="1"/>
  <c r="E46" i="3"/>
  <c r="G46" i="3" s="1"/>
  <c r="E47" i="3"/>
  <c r="G47" i="3" s="1"/>
  <c r="E48" i="3"/>
  <c r="E49" i="3"/>
  <c r="N49" i="3" s="1"/>
  <c r="E50" i="3"/>
  <c r="K50" i="3" s="1"/>
  <c r="E51" i="3"/>
  <c r="G51" i="3" s="1"/>
  <c r="E4" i="3"/>
  <c r="E5" i="3"/>
  <c r="E6" i="3"/>
  <c r="M6" i="3" s="1"/>
  <c r="E7" i="3"/>
  <c r="E8" i="3"/>
  <c r="E9" i="3"/>
  <c r="E10" i="3"/>
  <c r="M10" i="3" s="1"/>
  <c r="M11" i="3"/>
  <c r="E3" i="3"/>
  <c r="E2" i="3"/>
  <c r="C27" i="52"/>
  <c r="C27" i="48"/>
  <c r="C27" i="44"/>
  <c r="C27" i="40"/>
  <c r="C27" i="32"/>
  <c r="C27" i="28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27" i="53" s="1"/>
  <c r="C12" i="53"/>
  <c r="C11" i="53"/>
  <c r="C10" i="53"/>
  <c r="C9" i="53"/>
  <c r="C5" i="53"/>
  <c r="C4" i="53"/>
  <c r="C3" i="53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27" i="39" s="1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13" i="36"/>
  <c r="F26" i="36" s="1"/>
  <c r="I26" i="36" s="1"/>
  <c r="C12" i="36"/>
  <c r="C11" i="36"/>
  <c r="C10" i="36"/>
  <c r="C9" i="36"/>
  <c r="C5" i="36"/>
  <c r="C4" i="36"/>
  <c r="C3" i="36"/>
  <c r="C13" i="35"/>
  <c r="C27" i="35" s="1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27" i="33" s="1"/>
  <c r="C12" i="33"/>
  <c r="C11" i="33"/>
  <c r="C10" i="33"/>
  <c r="C9" i="33"/>
  <c r="C5" i="33"/>
  <c r="C4" i="33"/>
  <c r="C3" i="33"/>
  <c r="C26" i="32"/>
  <c r="F25" i="32"/>
  <c r="I25" i="32" s="1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7" i="32"/>
  <c r="C5" i="32"/>
  <c r="C4" i="32"/>
  <c r="C3" i="32"/>
  <c r="C13" i="31"/>
  <c r="C27" i="31" s="1"/>
  <c r="C12" i="31"/>
  <c r="C11" i="31"/>
  <c r="C10" i="31"/>
  <c r="C9" i="31"/>
  <c r="C5" i="31"/>
  <c r="C4" i="31"/>
  <c r="C3" i="31"/>
  <c r="F25" i="30"/>
  <c r="I25" i="30" s="1"/>
  <c r="G25" i="30" s="1"/>
  <c r="C25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27" i="29" s="1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27" i="23" s="1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27" i="21" s="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27" i="19" s="1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27" i="17" s="1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27" i="11" s="1"/>
  <c r="C12" i="11"/>
  <c r="C11" i="11"/>
  <c r="C10" i="11"/>
  <c r="C9" i="11"/>
  <c r="C5" i="11"/>
  <c r="C4" i="11"/>
  <c r="C3" i="11"/>
  <c r="C13" i="10"/>
  <c r="C27" i="10" s="1"/>
  <c r="C12" i="10"/>
  <c r="C11" i="10"/>
  <c r="C10" i="10"/>
  <c r="C9" i="10"/>
  <c r="C5" i="10"/>
  <c r="C4" i="10"/>
  <c r="C3" i="10"/>
  <c r="C13" i="9"/>
  <c r="C21" i="9" s="1"/>
  <c r="C12" i="9"/>
  <c r="C11" i="9"/>
  <c r="C10" i="9"/>
  <c r="C9" i="9"/>
  <c r="C5" i="9"/>
  <c r="C4" i="9"/>
  <c r="C3" i="9"/>
  <c r="C13" i="8"/>
  <c r="C27" i="8" s="1"/>
  <c r="C12" i="8"/>
  <c r="C11" i="8"/>
  <c r="C10" i="8"/>
  <c r="C9" i="8"/>
  <c r="C5" i="8"/>
  <c r="C4" i="8"/>
  <c r="C3" i="8"/>
  <c r="C13" i="7"/>
  <c r="C27" i="7" s="1"/>
  <c r="C12" i="7"/>
  <c r="C11" i="7"/>
  <c r="C10" i="7"/>
  <c r="C9" i="7"/>
  <c r="C5" i="7"/>
  <c r="C4" i="7"/>
  <c r="C3" i="7"/>
  <c r="C13" i="6"/>
  <c r="C27" i="6" s="1"/>
  <c r="C12" i="6"/>
  <c r="C11" i="6"/>
  <c r="C10" i="6"/>
  <c r="C9" i="6"/>
  <c r="C5" i="6"/>
  <c r="C4" i="6"/>
  <c r="C3" i="6"/>
  <c r="C13" i="5"/>
  <c r="C19" i="5" s="1"/>
  <c r="C12" i="5"/>
  <c r="C11" i="5"/>
  <c r="C10" i="5"/>
  <c r="C9" i="5"/>
  <c r="C5" i="5"/>
  <c r="C4" i="5"/>
  <c r="C3" i="5"/>
  <c r="C13" i="4"/>
  <c r="C27" i="4" s="1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M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F19" i="3"/>
  <c r="F12" i="3"/>
  <c r="F18" i="3"/>
  <c r="F16" i="3"/>
  <c r="D14" i="53"/>
  <c r="D14" i="52"/>
  <c r="D14" i="50"/>
  <c r="D14" i="48"/>
  <c r="D14" i="47"/>
  <c r="D14" i="46"/>
  <c r="I26" i="44"/>
  <c r="D14" i="44"/>
  <c r="D14" i="41"/>
  <c r="D14" i="40"/>
  <c r="D14" i="35"/>
  <c r="D14" i="34"/>
  <c r="D14" i="33"/>
  <c r="D14" i="32"/>
  <c r="D14" i="31"/>
  <c r="D14" i="30"/>
  <c r="D14" i="29"/>
  <c r="D14" i="24"/>
  <c r="D14" i="16"/>
  <c r="D14" i="13"/>
  <c r="D14" i="11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L15" i="3"/>
  <c r="M13" i="3"/>
  <c r="L13" i="3"/>
  <c r="M7" i="3"/>
  <c r="M3" i="3"/>
  <c r="F26" i="29"/>
  <c r="I26" i="29" s="1"/>
  <c r="D14" i="43" l="1"/>
  <c r="C7" i="51"/>
  <c r="C27" i="20"/>
  <c r="C27" i="24"/>
  <c r="C27" i="36"/>
  <c r="C27" i="25"/>
  <c r="C27" i="37"/>
  <c r="C27" i="41"/>
  <c r="C27" i="45"/>
  <c r="C27" i="49"/>
  <c r="G43" i="3"/>
  <c r="C19" i="30"/>
  <c r="C25" i="32"/>
  <c r="C26" i="36"/>
  <c r="C23" i="43"/>
  <c r="C7" i="44"/>
  <c r="F20" i="44"/>
  <c r="I20" i="44" s="1"/>
  <c r="F22" i="47"/>
  <c r="I22" i="47" s="1"/>
  <c r="F19" i="51"/>
  <c r="I19" i="51" s="1"/>
  <c r="C27" i="22"/>
  <c r="C27" i="26"/>
  <c r="C27" i="30"/>
  <c r="C27" i="34"/>
  <c r="C27" i="38"/>
  <c r="C27" i="42"/>
  <c r="C27" i="46"/>
  <c r="C27" i="50"/>
  <c r="G50" i="3"/>
  <c r="G42" i="3"/>
  <c r="G34" i="3"/>
  <c r="G26" i="3"/>
  <c r="C14" i="28" s="1"/>
  <c r="G18" i="3"/>
  <c r="C14" i="20" s="1"/>
  <c r="D14" i="51"/>
  <c r="C21" i="30"/>
  <c r="C23" i="47"/>
  <c r="F22" i="51"/>
  <c r="I22" i="51" s="1"/>
  <c r="F25" i="52"/>
  <c r="I25" i="52" s="1"/>
  <c r="C27" i="27"/>
  <c r="C27" i="43"/>
  <c r="C27" i="47"/>
  <c r="C27" i="51"/>
  <c r="G49" i="3"/>
  <c r="G41" i="3"/>
  <c r="G17" i="3"/>
  <c r="C14" i="19" s="1"/>
  <c r="C27" i="9"/>
  <c r="C27" i="12"/>
  <c r="D14" i="9"/>
  <c r="D14" i="10"/>
  <c r="D14" i="14"/>
  <c r="D14" i="12"/>
  <c r="C27" i="18"/>
  <c r="C27" i="16"/>
  <c r="C27" i="15"/>
  <c r="C27" i="14"/>
  <c r="C27" i="13"/>
  <c r="G20" i="44"/>
  <c r="G25" i="32"/>
  <c r="N50" i="3"/>
  <c r="L41" i="3"/>
  <c r="M41" i="3"/>
  <c r="K49" i="3"/>
  <c r="M33" i="3"/>
  <c r="L42" i="3"/>
  <c r="M49" i="3"/>
  <c r="K17" i="3"/>
  <c r="M42" i="3"/>
  <c r="F27" i="5"/>
  <c r="C27" i="5"/>
  <c r="H26" i="32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7" i="50"/>
  <c r="C19" i="50"/>
  <c r="F20" i="50"/>
  <c r="I20" i="50" s="1"/>
  <c r="C21" i="50"/>
  <c r="D14" i="49"/>
  <c r="C23" i="49"/>
  <c r="F26" i="49"/>
  <c r="I26" i="49" s="1"/>
  <c r="E17" i="48"/>
  <c r="D6" i="48" s="1"/>
  <c r="F21" i="48"/>
  <c r="I21" i="48" s="1"/>
  <c r="G21" i="48" s="1"/>
  <c r="F24" i="48"/>
  <c r="I24" i="48" s="1"/>
  <c r="G24" i="48" s="1"/>
  <c r="F26" i="47"/>
  <c r="I26" i="47" s="1"/>
  <c r="F27" i="47"/>
  <c r="I27" i="47" s="1"/>
  <c r="F18" i="47"/>
  <c r="H18" i="47" s="1"/>
  <c r="F24" i="46"/>
  <c r="F25" i="46"/>
  <c r="I25" i="46" s="1"/>
  <c r="E17" i="46"/>
  <c r="G21" i="46" s="1"/>
  <c r="C26" i="46"/>
  <c r="C19" i="46"/>
  <c r="F20" i="46"/>
  <c r="C21" i="46"/>
  <c r="F26" i="45"/>
  <c r="I26" i="45" s="1"/>
  <c r="D17" i="45"/>
  <c r="C6" i="45" s="1"/>
  <c r="F18" i="45"/>
  <c r="I18" i="45" s="1"/>
  <c r="F27" i="45"/>
  <c r="I27" i="45" s="1"/>
  <c r="C7" i="45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7" i="41"/>
  <c r="C19" i="41"/>
  <c r="C7" i="40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7" i="30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H21" i="40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F21" i="36"/>
  <c r="I21" i="36" s="1"/>
  <c r="E17" i="38"/>
  <c r="G26" i="38" s="1"/>
  <c r="F24" i="38"/>
  <c r="I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C7" i="38"/>
  <c r="C7" i="39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7" i="48"/>
  <c r="C18" i="48"/>
  <c r="C25" i="48"/>
  <c r="C7" i="49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7" i="42"/>
  <c r="C18" i="42"/>
  <c r="C25" i="42"/>
  <c r="C7" i="43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L34" i="3"/>
  <c r="D14" i="38"/>
  <c r="H21" i="46"/>
  <c r="C7" i="34"/>
  <c r="C18" i="34"/>
  <c r="C25" i="34"/>
  <c r="C7" i="36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7" i="52"/>
  <c r="C18" i="52"/>
  <c r="F24" i="52"/>
  <c r="C21" i="53"/>
  <c r="C22" i="38"/>
  <c r="C18" i="38"/>
  <c r="C19" i="39"/>
  <c r="D14" i="23"/>
  <c r="H25" i="44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7" i="46"/>
  <c r="C18" i="46"/>
  <c r="C25" i="46"/>
  <c r="C7" i="47"/>
  <c r="C19" i="47"/>
  <c r="C21" i="48"/>
  <c r="F22" i="49"/>
  <c r="D17" i="50"/>
  <c r="C6" i="50" s="1"/>
  <c r="C23" i="50"/>
  <c r="D17" i="51"/>
  <c r="C6" i="51" s="1"/>
  <c r="C25" i="51"/>
  <c r="F18" i="52"/>
  <c r="C25" i="52"/>
  <c r="C7" i="53"/>
  <c r="C25" i="53"/>
  <c r="D14" i="19"/>
  <c r="G26" i="42"/>
  <c r="G26" i="36"/>
  <c r="D6" i="44"/>
  <c r="G26" i="44"/>
  <c r="C23" i="29"/>
  <c r="L5" i="3"/>
  <c r="N7" i="3"/>
  <c r="C19" i="23"/>
  <c r="C7" i="23"/>
  <c r="L9" i="3"/>
  <c r="M9" i="3"/>
  <c r="L10" i="3"/>
  <c r="N10" i="3"/>
  <c r="C7" i="18"/>
  <c r="D14" i="18"/>
  <c r="L18" i="3"/>
  <c r="C24" i="13"/>
  <c r="C22" i="12"/>
  <c r="C22" i="10"/>
  <c r="C23" i="10"/>
  <c r="C25" i="10"/>
  <c r="D17" i="10"/>
  <c r="C6" i="10" s="1"/>
  <c r="C26" i="10"/>
  <c r="E17" i="10"/>
  <c r="C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7" i="5"/>
  <c r="C18" i="5"/>
  <c r="D17" i="4"/>
  <c r="C6" i="4" s="1"/>
  <c r="E17" i="4"/>
  <c r="C7" i="4"/>
  <c r="C19" i="4"/>
  <c r="C21" i="4"/>
  <c r="H22" i="47"/>
  <c r="I19" i="47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L11" i="3"/>
  <c r="N8" i="3"/>
  <c r="L12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I24" i="44"/>
  <c r="G24" i="44" s="1"/>
  <c r="H20" i="52"/>
  <c r="H26" i="48"/>
  <c r="H26" i="34"/>
  <c r="H19" i="41"/>
  <c r="C25" i="26"/>
  <c r="D14" i="26"/>
  <c r="C25" i="23"/>
  <c r="E17" i="23"/>
  <c r="D6" i="23" s="1"/>
  <c r="D17" i="21"/>
  <c r="C6" i="21" s="1"/>
  <c r="E17" i="21"/>
  <c r="C7" i="21"/>
  <c r="C21" i="20"/>
  <c r="D14" i="20"/>
  <c r="C19" i="19"/>
  <c r="C25" i="19"/>
  <c r="D17" i="18"/>
  <c r="C6" i="18" s="1"/>
  <c r="E17" i="18"/>
  <c r="D6" i="18" s="1"/>
  <c r="C26" i="18"/>
  <c r="C7" i="29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7" i="14"/>
  <c r="C26" i="14"/>
  <c r="D7" i="48"/>
  <c r="G26" i="40"/>
  <c r="G26" i="48"/>
  <c r="E17" i="13"/>
  <c r="C19" i="13"/>
  <c r="C23" i="12"/>
  <c r="C25" i="12"/>
  <c r="D17" i="12"/>
  <c r="C6" i="12" s="1"/>
  <c r="C26" i="12"/>
  <c r="E17" i="12"/>
  <c r="C7" i="12"/>
  <c r="C18" i="12"/>
  <c r="C19" i="12"/>
  <c r="C23" i="9"/>
  <c r="C25" i="9"/>
  <c r="D17" i="9"/>
  <c r="C6" i="9" s="1"/>
  <c r="C7" i="9"/>
  <c r="E17" i="9"/>
  <c r="C18" i="9"/>
  <c r="C19" i="9"/>
  <c r="D17" i="8"/>
  <c r="C6" i="8" s="1"/>
  <c r="E17" i="8"/>
  <c r="C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C7" i="7"/>
  <c r="E17" i="7"/>
  <c r="C18" i="7"/>
  <c r="D17" i="6"/>
  <c r="C6" i="6" s="1"/>
  <c r="E17" i="6"/>
  <c r="C7" i="6"/>
  <c r="C19" i="6"/>
  <c r="C21" i="6"/>
  <c r="C23" i="6"/>
  <c r="D17" i="28"/>
  <c r="C6" i="28" s="1"/>
  <c r="C7" i="28"/>
  <c r="E17" i="28"/>
  <c r="C25" i="27"/>
  <c r="D17" i="27"/>
  <c r="C6" i="27" s="1"/>
  <c r="C7" i="27"/>
  <c r="E17" i="27"/>
  <c r="C19" i="27"/>
  <c r="D17" i="26"/>
  <c r="C6" i="26" s="1"/>
  <c r="C7" i="26"/>
  <c r="E17" i="26"/>
  <c r="C19" i="26"/>
  <c r="C21" i="26"/>
  <c r="D17" i="25"/>
  <c r="C6" i="25" s="1"/>
  <c r="E17" i="25"/>
  <c r="C7" i="25"/>
  <c r="C19" i="25"/>
  <c r="C21" i="25"/>
  <c r="C23" i="25"/>
  <c r="D17" i="24"/>
  <c r="C6" i="24" s="1"/>
  <c r="E17" i="24"/>
  <c r="C7" i="24"/>
  <c r="C19" i="24"/>
  <c r="C21" i="24"/>
  <c r="C23" i="24"/>
  <c r="C25" i="24"/>
  <c r="D17" i="23"/>
  <c r="C6" i="23" s="1"/>
  <c r="C21" i="23"/>
  <c r="D17" i="22"/>
  <c r="C6" i="22" s="1"/>
  <c r="C7" i="22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C7" i="20"/>
  <c r="E17" i="20"/>
  <c r="C18" i="20"/>
  <c r="D17" i="19"/>
  <c r="C6" i="19" s="1"/>
  <c r="C7" i="19"/>
  <c r="E17" i="19"/>
  <c r="C21" i="19"/>
  <c r="C23" i="19"/>
  <c r="C18" i="18"/>
  <c r="C19" i="18"/>
  <c r="C21" i="18"/>
  <c r="C22" i="18"/>
  <c r="C23" i="18"/>
  <c r="C7" i="17"/>
  <c r="E17" i="17"/>
  <c r="C20" i="17"/>
  <c r="D14" i="17"/>
  <c r="C23" i="17"/>
  <c r="C25" i="17"/>
  <c r="C22" i="16"/>
  <c r="C23" i="16"/>
  <c r="C25" i="16"/>
  <c r="D17" i="16"/>
  <c r="C6" i="16" s="1"/>
  <c r="C26" i="16"/>
  <c r="C7" i="16"/>
  <c r="E17" i="16"/>
  <c r="C18" i="16"/>
  <c r="D17" i="15"/>
  <c r="C6" i="15" s="1"/>
  <c r="C7" i="15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C7" i="1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C7" i="13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7" i="31"/>
  <c r="C19" i="31"/>
  <c r="C25" i="31"/>
  <c r="F22" i="33"/>
  <c r="C7" i="35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7" i="33"/>
  <c r="C19" i="33"/>
  <c r="C25" i="33"/>
  <c r="F22" i="35"/>
  <c r="C7" i="37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G24" i="50" l="1"/>
  <c r="G26" i="50"/>
  <c r="D6" i="50"/>
  <c r="G20" i="50"/>
  <c r="H25" i="40"/>
  <c r="H26" i="45"/>
  <c r="H21" i="48"/>
  <c r="G21" i="36"/>
  <c r="G21" i="34"/>
  <c r="H22" i="51"/>
  <c r="H27" i="51"/>
  <c r="D7" i="18"/>
  <c r="G26" i="46"/>
  <c r="G25" i="46"/>
  <c r="G25" i="50"/>
  <c r="G24" i="38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N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20" l="1"/>
  <c r="I18" i="3" s="1"/>
  <c r="H18" i="3"/>
  <c r="K43" i="3"/>
  <c r="H19" i="3"/>
  <c r="K44" i="3"/>
  <c r="H20" i="3"/>
  <c r="D29" i="23"/>
  <c r="I21" i="3" s="1"/>
  <c r="H21" i="3"/>
  <c r="K46" i="3"/>
  <c r="H22" i="3"/>
  <c r="K47" i="3"/>
  <c r="H23" i="3"/>
  <c r="D29" i="26"/>
  <c r="I24" i="3" s="1"/>
  <c r="H24" i="3"/>
  <c r="L3" i="3"/>
  <c r="H26" i="3"/>
  <c r="D29" i="13"/>
  <c r="I11" i="3" s="1"/>
  <c r="H11" i="3"/>
  <c r="D29" i="17"/>
  <c r="I15" i="3" s="1"/>
  <c r="H15" i="3"/>
  <c r="K15" i="3" s="1"/>
  <c r="D29" i="14"/>
  <c r="I12" i="3" s="1"/>
  <c r="H12" i="3"/>
  <c r="K12" i="3" s="1"/>
  <c r="L2" i="3"/>
  <c r="H27" i="3"/>
  <c r="D29" i="18"/>
  <c r="I16" i="3" s="1"/>
  <c r="H16" i="3"/>
  <c r="K16" i="3" s="1"/>
  <c r="D29" i="15"/>
  <c r="I13" i="3" s="1"/>
  <c r="H13" i="3"/>
  <c r="K13" i="3" s="1"/>
  <c r="L4" i="3"/>
  <c r="H25" i="3"/>
  <c r="D29" i="16"/>
  <c r="I14" i="3" s="1"/>
  <c r="H14" i="3"/>
  <c r="K14" i="3" s="1"/>
  <c r="D29" i="19"/>
  <c r="I17" i="3" s="1"/>
  <c r="H17" i="3"/>
  <c r="D29" i="12"/>
  <c r="I10" i="3" s="1"/>
  <c r="H10" i="3"/>
  <c r="D29" i="11"/>
  <c r="I9" i="3" s="1"/>
  <c r="H9" i="3"/>
  <c r="D29" i="10"/>
  <c r="I8" i="3" s="1"/>
  <c r="H8" i="3"/>
  <c r="K8" i="3" s="1"/>
  <c r="D29" i="7"/>
  <c r="I5" i="3" s="1"/>
  <c r="H5" i="3"/>
  <c r="D29" i="4"/>
  <c r="I2" i="3" s="1"/>
  <c r="H2" i="3"/>
  <c r="N2" i="3" s="1"/>
  <c r="M25" i="3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48" i="3"/>
  <c r="N21" i="3"/>
  <c r="D29" i="28"/>
  <c r="I26" i="3" s="1"/>
  <c r="D29" i="25"/>
  <c r="I23" i="3" s="1"/>
  <c r="D29" i="6"/>
  <c r="I4" i="3" s="1"/>
  <c r="M16" i="3"/>
  <c r="N19" i="3"/>
  <c r="D29" i="9"/>
  <c r="I7" i="3" s="1"/>
  <c r="M17" i="3"/>
  <c r="D29" i="8"/>
  <c r="I6" i="3" s="1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2" i="3"/>
  <c r="K3" i="3"/>
  <c r="M18" i="3"/>
  <c r="N17" i="3"/>
  <c r="M14" i="3"/>
  <c r="N14" i="3"/>
  <c r="M15" i="3"/>
  <c r="N15" i="3"/>
  <c r="N24" i="3" l="1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9" i="3" l="1"/>
  <c r="C14" i="11" s="1"/>
  <c r="G12" i="3"/>
  <c r="C14" i="14" s="1"/>
  <c r="G16" i="3"/>
  <c r="C14" i="18" s="1"/>
  <c r="G15" i="3"/>
  <c r="C14" i="17" s="1"/>
  <c r="G6" i="3"/>
  <c r="C14" i="8" s="1"/>
  <c r="G11" i="3"/>
  <c r="C14" i="13" s="1"/>
  <c r="G14" i="3"/>
  <c r="C14" i="16" s="1"/>
  <c r="G13" i="3"/>
  <c r="C14" i="15" s="1"/>
  <c r="G4" i="3"/>
  <c r="C14" i="6" s="1"/>
  <c r="G10" i="3"/>
  <c r="C14" i="12" s="1"/>
  <c r="G5" i="3"/>
  <c r="C14" i="7" s="1"/>
  <c r="G7" i="3"/>
  <c r="C14" i="9" s="1"/>
  <c r="G8" i="3"/>
  <c r="C14" i="10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<sst xmlns="http://schemas.openxmlformats.org/spreadsheetml/2006/main" count="1352" uniqueCount="127">
  <si>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</si>
  <si>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</si>
  <si>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</si>
  <si>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</si>
  <si>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</si>
  <si>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</si>
  <si>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</si>
  <si>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</si>
  <si>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</si>
  <si>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</si>
  <si>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</si>
  <si>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</si>
  <si>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</si>
  <si>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</si>
  <si>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</si>
  <si>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</si>
  <si>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</si>
  <si>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</si>
  <si>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</si>
  <si>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</si>
  <si>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</si>
  <si>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</si>
  <si>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</si>
  <si>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</si>
  <si>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</si>
  <si>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</si>
  <si>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</si>
  <si>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</si>
  <si>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</si>
  <si>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</si>
  <si>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</si>
  <si>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</si>
  <si>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</si>
  <si>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</si>
  <si>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</si>
  <si>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</si>
  <si>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</si>
  <si>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</si>
  <si>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</si>
  <si>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</si>
  <si>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</si>
  <si>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</si>
  <si>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</si>
  <si>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</si>
  <si>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</si>
  <si>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</si>
  <si>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</si>
  <si>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</si>
  <si>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</si>
  <si>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</si>
  <si>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</si>
  <si>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</si>
  <si>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</si>
  <si>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</si>
  <si>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</si>
  <si>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</si>
  <si>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</si>
  <si>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</si>
  <si>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</si>
  <si>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</si>
  <si>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</si>
  <si>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</si>
  <si>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</si>
  <si>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</si>
  <si>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</si>
  <si>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</si>
  <si>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</si>
  <si>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</si>
  <si>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</si>
  <si>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</si>
  <si>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</si>
  <si>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</si>
  <si>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</si>
  <si>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</si>
  <si>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</si>
  <si>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</si>
  <si>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</si>
  <si>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</si>
  <si>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</si>
  <si>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</si>
  <si>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</si>
  <si>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</si>
  <si>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</si>
  <si>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</si>
  <si>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Jakub Šmerda</t>
  </si>
  <si>
    <t>Michaela Slavíčková</t>
  </si>
  <si>
    <t>Dagmar Hajdeckerová SK</t>
  </si>
  <si>
    <t>Lucia Oláhová SK</t>
  </si>
  <si>
    <t>Arnika Strakatá packa</t>
  </si>
  <si>
    <t>český strakatý pes</t>
  </si>
  <si>
    <t>Abby's Elves Azari Z Jesenické Smečky</t>
  </si>
  <si>
    <t>nova scotia duck tolling retriever</t>
  </si>
  <si>
    <t>Doriel Reesheja</t>
  </si>
  <si>
    <t>border collie</t>
  </si>
  <si>
    <t>Given to Fly Hardy origin</t>
  </si>
  <si>
    <t>Denisa Ružová</t>
  </si>
  <si>
    <t>17.11.2024</t>
  </si>
  <si>
    <t>Ralf Bjorklund</t>
  </si>
  <si>
    <t>Barbora Smolková</t>
  </si>
  <si>
    <t xml:space="preserve">Anna Musilová </t>
  </si>
  <si>
    <t xml:space="preserve">Barbora Smolková </t>
  </si>
  <si>
    <t>Zuzana Jašková</t>
  </si>
  <si>
    <t>Zita Přichystalová</t>
  </si>
  <si>
    <t xml:space="preserve">Gabriela Čejková </t>
  </si>
  <si>
    <t>Anna Žárská</t>
  </si>
  <si>
    <t>Tomáš Vítek</t>
  </si>
  <si>
    <t>Blanka Barviková</t>
  </si>
  <si>
    <t>Bianca Pevná SK</t>
  </si>
  <si>
    <t>Ivica Paulovičová SK</t>
  </si>
  <si>
    <t>Lenka Zsigová SK</t>
  </si>
  <si>
    <t xml:space="preserve">Young Majesty z Černobílých </t>
  </si>
  <si>
    <t>Besame Bay Vakonič Family</t>
  </si>
  <si>
    <t>Cita Cele Brita Koltije</t>
  </si>
  <si>
    <t>dlouhosrstá kolie</t>
  </si>
  <si>
    <t>Elza</t>
  </si>
  <si>
    <t>kříženec</t>
  </si>
  <si>
    <t>Beatus Venus de Aurum a Silesia</t>
  </si>
  <si>
    <t>zlatý retriever</t>
  </si>
  <si>
    <t>Jewel Jasmine Rockdale</t>
  </si>
  <si>
    <t>anglický špringer španěl</t>
  </si>
  <si>
    <t xml:space="preserve">X’MAS Buddy Labakan Slovakia </t>
  </si>
  <si>
    <t>miniaturní americký ovčák</t>
  </si>
  <si>
    <t xml:space="preserve">Goliáš </t>
  </si>
  <si>
    <t>Vivien Love from Tatras</t>
  </si>
  <si>
    <t>australský ovčák</t>
  </si>
  <si>
    <t>Interforce Speedlight</t>
  </si>
  <si>
    <t>Českoslovesnké obedience závody OB3, OBZ, CACT, Bílany - Kroměříž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</si>
</sst>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20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434343"/>
      <name val="Roboto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3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0" fontId="19" fillId="0" borderId="18" xfId="0" applyFont="1" applyBorder="1" applyProtection="1"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6" fillId="14" borderId="0" xfId="5" applyFont="1" applyFill="1" applyAlignment="1">
      <alignment horizontal="left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  <xf numFmtId="0" fontId="0" fillId="14" borderId="0" xfId="0" applyFill="1"/>
    <xf numFmtId="164" fontId="2" fillId="14" borderId="0" xfId="5" applyFill="1" applyAlignment="1">
      <alignment horizontal="center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14" fillId="14" borderId="0" xfId="5" applyFont="1" applyFill="1" applyAlignment="1">
      <alignment horizontal="center"/>
    </xf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topLeftCell="C1" workbookViewId="0">
      <selection activeCell="I3" sqref="I3:K3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84</v>
      </c>
      <c r="C2" s="82" t="s">
        <v>88</v>
      </c>
      <c r="D2" s="67" t="s">
        <v>89</v>
      </c>
      <c r="E2" s="7" t="s">
        <v>6</v>
      </c>
      <c r="F2" s="8"/>
      <c r="H2" s="9" t="s">
        <v>7</v>
      </c>
      <c r="I2" s="84" t="s">
        <v>95</v>
      </c>
      <c r="J2" s="84"/>
      <c r="K2" s="84"/>
    </row>
    <row r="3" spans="1:11" ht="15.6" x14ac:dyDescent="0.3">
      <c r="A3" s="5">
        <v>2</v>
      </c>
      <c r="B3" s="67" t="s">
        <v>85</v>
      </c>
      <c r="C3" s="82" t="s">
        <v>90</v>
      </c>
      <c r="D3" s="67" t="s">
        <v>91</v>
      </c>
      <c r="E3" s="7" t="s">
        <v>6</v>
      </c>
      <c r="F3" s="8"/>
      <c r="H3" s="10" t="s">
        <v>8</v>
      </c>
      <c r="I3" s="85" t="s">
        <v>126</v>
      </c>
      <c r="J3" s="85"/>
      <c r="K3" s="85"/>
    </row>
    <row r="4" spans="1:11" ht="16.2" thickBot="1" x14ac:dyDescent="0.35">
      <c r="A4" s="5">
        <v>3</v>
      </c>
      <c r="B4" s="67" t="s">
        <v>86</v>
      </c>
      <c r="C4" s="82" t="s">
        <v>92</v>
      </c>
      <c r="D4" s="67" t="s">
        <v>93</v>
      </c>
      <c r="E4" s="7" t="s">
        <v>6</v>
      </c>
      <c r="F4" s="8"/>
      <c r="H4" s="11" t="s">
        <v>10</v>
      </c>
      <c r="I4" s="86" t="s">
        <v>96</v>
      </c>
      <c r="J4" s="86"/>
      <c r="K4" s="86"/>
    </row>
    <row r="5" spans="1:11" ht="16.2" thickBot="1" x14ac:dyDescent="0.35">
      <c r="A5" s="5">
        <v>4</v>
      </c>
      <c r="B5" s="67" t="s">
        <v>87</v>
      </c>
      <c r="C5" s="82" t="s">
        <v>94</v>
      </c>
      <c r="D5" s="67" t="s">
        <v>93</v>
      </c>
      <c r="E5" s="7" t="s">
        <v>6</v>
      </c>
      <c r="F5" s="8"/>
    </row>
    <row r="6" spans="1:11" ht="18" x14ac:dyDescent="0.35">
      <c r="A6" s="5">
        <v>5</v>
      </c>
      <c r="B6" s="67" t="s">
        <v>95</v>
      </c>
      <c r="C6" s="82" t="s">
        <v>125</v>
      </c>
      <c r="D6" s="67" t="s">
        <v>93</v>
      </c>
      <c r="E6" s="7" t="s">
        <v>6</v>
      </c>
      <c r="F6" s="8"/>
      <c r="H6" s="87" t="s">
        <v>11</v>
      </c>
      <c r="I6" s="87"/>
      <c r="J6" s="87"/>
      <c r="K6" s="87"/>
    </row>
    <row r="7" spans="1:11" ht="15.6" x14ac:dyDescent="0.3">
      <c r="A7" s="5">
        <v>6</v>
      </c>
      <c r="B7" s="67" t="s">
        <v>101</v>
      </c>
      <c r="C7" s="82" t="s">
        <v>110</v>
      </c>
      <c r="D7" s="67" t="s">
        <v>93</v>
      </c>
      <c r="E7" s="7" t="s">
        <v>17</v>
      </c>
      <c r="F7" s="8"/>
      <c r="H7" s="12" t="s">
        <v>12</v>
      </c>
      <c r="I7" s="13" t="s">
        <v>99</v>
      </c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102</v>
      </c>
      <c r="C8" s="82" t="s">
        <v>111</v>
      </c>
      <c r="D8" s="67" t="s">
        <v>93</v>
      </c>
      <c r="E8" s="7" t="s">
        <v>17</v>
      </c>
      <c r="F8" s="8"/>
      <c r="H8" s="15" t="s">
        <v>15</v>
      </c>
      <c r="I8" s="16" t="s">
        <v>100</v>
      </c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103</v>
      </c>
      <c r="C9" s="67" t="s">
        <v>112</v>
      </c>
      <c r="D9" s="67" t="s">
        <v>113</v>
      </c>
      <c r="E9" s="7" t="s">
        <v>17</v>
      </c>
      <c r="F9" s="8"/>
    </row>
    <row r="10" spans="1:11" ht="18" x14ac:dyDescent="0.35">
      <c r="A10" s="5">
        <v>9</v>
      </c>
      <c r="B10" s="67" t="s">
        <v>104</v>
      </c>
      <c r="C10" s="82" t="s">
        <v>114</v>
      </c>
      <c r="D10" s="67" t="s">
        <v>115</v>
      </c>
      <c r="E10" s="7" t="s">
        <v>17</v>
      </c>
      <c r="F10" s="8"/>
      <c r="H10" s="88" t="s">
        <v>18</v>
      </c>
      <c r="I10" s="88"/>
      <c r="J10" s="88"/>
      <c r="K10" s="88"/>
    </row>
    <row r="11" spans="1:11" ht="15.6" x14ac:dyDescent="0.3">
      <c r="A11" s="5">
        <v>10</v>
      </c>
      <c r="B11" s="67" t="s">
        <v>105</v>
      </c>
      <c r="C11" s="82" t="s">
        <v>116</v>
      </c>
      <c r="D11" s="67" t="s">
        <v>117</v>
      </c>
      <c r="E11" s="7" t="s">
        <v>17</v>
      </c>
      <c r="F11" s="8" t="s">
        <v>26</v>
      </c>
      <c r="H11" s="18" t="s">
        <v>12</v>
      </c>
      <c r="I11" s="13"/>
      <c r="J11" s="19" t="s">
        <v>13</v>
      </c>
      <c r="K11" s="68" t="s">
        <v>14</v>
      </c>
    </row>
    <row r="12" spans="1:11" ht="16.2" thickBot="1" x14ac:dyDescent="0.35">
      <c r="A12" s="5">
        <v>11</v>
      </c>
      <c r="B12" s="67" t="s">
        <v>106</v>
      </c>
      <c r="C12" s="82" t="s">
        <v>118</v>
      </c>
      <c r="D12" s="67" t="s">
        <v>119</v>
      </c>
      <c r="E12" s="7" t="s">
        <v>17</v>
      </c>
      <c r="F12" s="8"/>
      <c r="H12" s="20" t="s">
        <v>15</v>
      </c>
      <c r="I12" s="16"/>
      <c r="J12" s="21" t="s">
        <v>16</v>
      </c>
      <c r="K12" s="69" t="s">
        <v>14</v>
      </c>
    </row>
    <row r="13" spans="1:11" ht="16.2" thickBot="1" x14ac:dyDescent="0.35">
      <c r="A13" s="5">
        <v>12</v>
      </c>
      <c r="B13" s="67" t="s">
        <v>107</v>
      </c>
      <c r="C13" s="82" t="s">
        <v>120</v>
      </c>
      <c r="D13" s="67" t="s">
        <v>121</v>
      </c>
      <c r="E13" s="7" t="s">
        <v>17</v>
      </c>
      <c r="F13" s="8"/>
    </row>
    <row r="14" spans="1:11" ht="18" x14ac:dyDescent="0.35">
      <c r="A14" s="5">
        <v>13</v>
      </c>
      <c r="B14" s="67" t="s">
        <v>108</v>
      </c>
      <c r="C14" s="82" t="s">
        <v>122</v>
      </c>
      <c r="D14" s="67" t="s">
        <v>115</v>
      </c>
      <c r="E14" s="7" t="s">
        <v>17</v>
      </c>
      <c r="F14" s="8"/>
      <c r="H14" s="89" t="s">
        <v>19</v>
      </c>
      <c r="I14" s="89"/>
      <c r="J14" s="89"/>
      <c r="K14" s="89"/>
    </row>
    <row r="15" spans="1:11" ht="15.6" x14ac:dyDescent="0.3">
      <c r="A15" s="5">
        <v>14</v>
      </c>
      <c r="B15" s="67" t="s">
        <v>109</v>
      </c>
      <c r="C15" s="82" t="s">
        <v>123</v>
      </c>
      <c r="D15" s="67" t="s">
        <v>124</v>
      </c>
      <c r="E15" s="7" t="s">
        <v>17</v>
      </c>
      <c r="F15" s="8"/>
      <c r="H15" s="22" t="s">
        <v>12</v>
      </c>
      <c r="I15" s="13"/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82"/>
      <c r="D16" s="67"/>
      <c r="E16" s="7"/>
      <c r="F16" s="8"/>
      <c r="H16" s="24" t="s">
        <v>15</v>
      </c>
      <c r="I16" s="16"/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3" t="s">
        <v>20</v>
      </c>
      <c r="I18" s="83"/>
      <c r="J18" s="83"/>
      <c r="K18" s="83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 t="s">
        <v>97</v>
      </c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 t="s">
        <v>98</v>
      </c>
      <c r="J20" s="29" t="s">
        <v>16</v>
      </c>
      <c r="K20" s="69" t="s">
        <v>99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2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Anna Musilová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Startovka!B8</f>
        <v>Zita Přichystalová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Startovka!C8</f>
        <v>Besame Bay Vakonič Family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Startovka!D8</f>
        <v>border collie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Startovka!A8</f>
        <v>7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Startovka!E8</f>
        <v>OB-Z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Výsledky!G8</f>
        <v>2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Anna Musilová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7.5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22.5</v>
      </c>
      <c r="H22" s="64">
        <f t="shared" si="0"/>
        <v>22.5</v>
      </c>
      <c r="I22" s="64">
        <f t="shared" si="1"/>
        <v>11.25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295</v>
      </c>
      <c r="E28" s="95"/>
      <c r="F28" s="95"/>
      <c r="G28" s="95"/>
      <c r="H28" s="64">
        <f>SUM(G18:G27)</f>
        <v>295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SFeoAM3k6z+0O41n2r+Dqj/WJj/Fwg6sTb9o9UPtAa6Yh9HePeatF+hkGSV9+KI18Otj7S5Ia2ethBOBM7kdw==" saltValue="ry3+DhPYE8K30dW4ZVwKK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2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Anna Musilová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Startovka!B9</f>
        <v xml:space="preserve">Gabriela Čejková 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Startovka!C9</f>
        <v>Cita Cele Brita Koltije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Startovka!D9</f>
        <v>dlouhosrstá kolie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Startovka!A9</f>
        <v>8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Startovka!E9</f>
        <v>OB-Z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Výsledky!G9</f>
        <v>5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Anna Musilová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6.5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19.5</v>
      </c>
      <c r="H22" s="64">
        <f t="shared" si="0"/>
        <v>19.5</v>
      </c>
      <c r="I22" s="64">
        <f t="shared" si="1"/>
        <v>9.75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268</v>
      </c>
      <c r="E28" s="95"/>
      <c r="F28" s="95"/>
      <c r="G28" s="95"/>
      <c r="H28" s="64">
        <f>SUM(G18:G27)</f>
        <v>268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zYwEeWkjkU5JZDxNqVqMlN+8FoIlpk+abASGkl5ZvvKEhbqe3bi2dgaw6jx4qmGXQKL6FHiBzALgH/+3i5cHA==" saltValue="Xi3j797yYrlQL1Kn60Ziw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2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Anna Musilová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Startovka!B10</f>
        <v>Anna Žárská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Startovka!C10</f>
        <v>Elza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Startovka!D10</f>
        <v>kříženec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Startovka!A10</f>
        <v>9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Startovka!E10</f>
        <v>OB-Z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Výsledky!G10</f>
        <v>1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Anna Musilová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9.5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38</v>
      </c>
      <c r="H25" s="64">
        <f t="shared" si="0"/>
        <v>38</v>
      </c>
      <c r="I25" s="64">
        <f t="shared" si="1"/>
        <v>19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304</v>
      </c>
      <c r="E28" s="95"/>
      <c r="F28" s="95"/>
      <c r="G28" s="95"/>
      <c r="H28" s="64">
        <f>SUM(G18:G27)</f>
        <v>304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jCgAJChwW5I1RJgNSKVjYTLKzThBB1Ull0IaZT+wuf/UVkxj1DY9JcqeHkNIXN/FUJnLYGWqEWfACdEeKFGWg==" saltValue="pWfsGVsmAzuCWHgA/KIgi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Anna Musilová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Startovka!B11</f>
        <v>Tomáš Vítek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Startovka!C11</f>
        <v>Beatus Venus de Aurum a Silesia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Startovka!D11</f>
        <v>zlatý retriever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Startovka!A11</f>
        <v>10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Startovka!E11</f>
        <v>OB-Z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Výsledky!G11</f>
        <v>7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Anna Musilová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/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/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/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0</v>
      </c>
      <c r="E28" s="95"/>
      <c r="F28" s="95"/>
      <c r="G28" s="95"/>
      <c r="H28" s="64">
        <f>SUM(G18:G27)</f>
        <v>0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7YTVxdagJ6tupGrzqPgWFxXDGM/oLr1bm/JIsDc5wYj40DS3Imud/rnPxZ6xbqJikYF4HyyYSp7cBfGUrHSnw==" saltValue="iRkAvd3CXzqt6E9BeFjIy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6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Anna Musilová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Startovka!B12</f>
        <v>Blanka Barviková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Startovka!C12</f>
        <v>Jewel Jasmine Rockdale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Startovka!D12</f>
        <v>anglický špringer španěl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Startovka!A12</f>
        <v>11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Startovka!E12</f>
        <v>OB-Z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Výsledky!G12</f>
        <v>4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Anna Musilová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269</v>
      </c>
      <c r="E28" s="95"/>
      <c r="F28" s="95"/>
      <c r="G28" s="95"/>
      <c r="H28" s="64">
        <f>SUM(G18:G27)</f>
        <v>269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UHLyhCeasE0qpF+kG7I8WuOvE3hVQIhLefGa6VdWw/SzX2HpCoHU6PQnl3qC78jGQJxdMQOn6JASkxWdjk2/w==" saltValue="sIpzRKq0r8DSEERxmYCQj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9" workbookViewId="0">
      <selection activeCell="G14" sqref="G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Anna Musilová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Startovka!B13</f>
        <v>Bianca Pevná SK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Startovka!C13</f>
        <v xml:space="preserve">X’MAS Buddy Labakan Slovakia 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Startovka!D13</f>
        <v>miniaturní americký ovčák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Startovka!A13</f>
        <v>12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Startovka!E13</f>
        <v>OB-Z</v>
      </c>
      <c r="D13" s="94" t="s">
        <v>64</v>
      </c>
      <c r="E13" s="94"/>
      <c r="F13" s="94"/>
      <c r="G13" s="51" t="s">
        <v>45</v>
      </c>
    </row>
    <row r="14" spans="1:11" ht="20.100000000000001" customHeight="1" x14ac:dyDescent="0.3">
      <c r="A14" s="93" t="s">
        <v>65</v>
      </c>
      <c r="B14" s="93"/>
      <c r="C14" s="48">
        <f>Výsledky!G13</f>
        <v>7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Anna Musilová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/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/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/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 t="str">
        <f>IF(G13="ano","0",IF(G14="ano",H28-20,SUM(G18:G27)))</f>
        <v>0</v>
      </c>
      <c r="E28" s="95"/>
      <c r="F28" s="95"/>
      <c r="G28" s="95"/>
      <c r="H28" s="64">
        <f>SUM(G18:G27)</f>
        <v>0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Diskvalifikace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Ayvg8ui7DiNoWWN8l/y7nJUekCkENxU3mD2dbMSXs3+Jz1gZ5S9LG3RZW+Y+6a9k8O1zuZGnmYFQPRjRiHjpw==" saltValue="xbwWmalqFQ5nvgKn4oZT1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9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Anna Musilová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Startovka!B14</f>
        <v>Ivica Paulovičová SK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Startovka!C14</f>
        <v xml:space="preserve">Goliáš 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Startovka!D14</f>
        <v>kříženec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Startovka!A14</f>
        <v>13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Startovka!E14</f>
        <v>OB-Z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Výsledky!G14</f>
        <v>3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Anna Musilová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6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18</v>
      </c>
      <c r="H22" s="64">
        <f t="shared" si="0"/>
        <v>18</v>
      </c>
      <c r="I22" s="64">
        <f t="shared" si="1"/>
        <v>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286</v>
      </c>
      <c r="E28" s="95"/>
      <c r="F28" s="95"/>
      <c r="G28" s="95"/>
      <c r="H28" s="64">
        <f>SUM(G18:G27)</f>
        <v>286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EmEnCP7xsJieciVkwsaqsFTDPnIDhAkMU1m7D13rhp9IvMIektP5wqjJK6bqKPLIgBs9LVEtarB4krT0fBjw==" saltValue="m+YjYEsZ/DLm+JJ29jy7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3" workbookViewId="0">
      <selection activeCell="I25" sqref="I25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Anna Musilová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Startovka!B15</f>
        <v>Lenka Zsigová SK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Startovka!C15</f>
        <v>Vivien Love from Tatras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Startovka!D15</f>
        <v>australský ovčák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Startovka!A15</f>
        <v>14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Startovka!E15</f>
        <v>OB-Z</v>
      </c>
      <c r="D13" s="94" t="s">
        <v>64</v>
      </c>
      <c r="E13" s="94"/>
      <c r="F13" s="94"/>
      <c r="G13" s="51" t="s">
        <v>45</v>
      </c>
    </row>
    <row r="14" spans="1:11" ht="20.100000000000001" customHeight="1" x14ac:dyDescent="0.3">
      <c r="A14" s="93" t="s">
        <v>65</v>
      </c>
      <c r="B14" s="93"/>
      <c r="C14" s="48">
        <f>Výsledky!G15</f>
        <v>7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Anna Musilová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/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/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/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/>
      <c r="E22" s="61"/>
      <c r="F22" s="62">
        <f>IF(C13="OB-Z",Cviky!C7,IF(C13="OB1",Cviky!G7,IF(C13="OB2",Cviky!K7,IF(C13="OB3",Cviky!O7," "))))</f>
        <v>3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/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/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/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/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/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 t="str">
        <f>IF(G13="ano","0",IF(G14="ano",H28-20,SUM(G18:G27)))</f>
        <v>0</v>
      </c>
      <c r="E28" s="95"/>
      <c r="F28" s="95"/>
      <c r="G28" s="95"/>
      <c r="H28" s="64">
        <f>SUM(G18:G27)</f>
        <v>0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Diskvalifikace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HYl7B/MexauO21Tgymbetsv5wbeIYusQ4nVwvmSIpe/nNlb643AmKUYwA81nw9TCkC5iwDBzKe3/d7tO6EKQw==" saltValue="WpZuso1cgQpycqHGEhBre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4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Startovka!B16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Startovka!C16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Startovka!D16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Startovka!A16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Startovka!E16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Výsledky!G16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shOfwjDsMd0YM4LSYRM0H1iQo3H/cqENs/ujP3a6MSJYBWmSL27p1CxsMfxgMDQR+b0tsChTy0Qhh5KBSs3qw==" saltValue="DEg6dXpUBYlZbDUhb+XFG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1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Startovka!B17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Startovka!C17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Startovka!D17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Startovka!A17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Startovka!E17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Výsledky!G17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QiUFlPle3u5XZzciwylsC4ehPQ5di9Gvy5QWlS8u3aBwvvc1DVkdteAlIUYK815vtJhmUU16VPnujVBI1f6g==" saltValue="Nr18nR4ke9EhHVDEIuUXQ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M1" sqref="M1:O12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69921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90" t="s">
        <v>11</v>
      </c>
      <c r="B1" s="90"/>
      <c r="C1" s="90"/>
      <c r="E1" s="90" t="s">
        <v>18</v>
      </c>
      <c r="F1" s="90"/>
      <c r="G1" s="90"/>
      <c r="I1" s="90" t="s">
        <v>19</v>
      </c>
      <c r="J1" s="90"/>
      <c r="K1" s="90"/>
      <c r="M1" s="90" t="s">
        <v>20</v>
      </c>
      <c r="N1" s="90"/>
      <c r="O1" s="90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/>
      <c r="G3" s="34">
        <f>IF(F3="Celkový dojem",2,IF(F3="Odložení vsedě ve skupině",3,IF(F3="Odložení za pochodu",3,4)))</f>
        <v>4</v>
      </c>
      <c r="I3" s="37">
        <v>1</v>
      </c>
      <c r="J3" s="38"/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 t="s">
        <v>30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2</v>
      </c>
    </row>
    <row r="4" spans="1:15" ht="15.6" x14ac:dyDescent="0.3">
      <c r="A4" s="37">
        <v>2</v>
      </c>
      <c r="B4" s="38" t="s">
        <v>32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/>
      <c r="G4" s="34">
        <f t="shared" ref="G4:G11" si="0">IF(F4="Celkový dojem",2,IF(F4="Odložení vsedě ve skupině",3,IF(F4="Odložení za pochodu",3,4)))</f>
        <v>4</v>
      </c>
      <c r="I4" s="37">
        <v>2</v>
      </c>
      <c r="J4" s="38"/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 t="s">
        <v>79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2</v>
      </c>
    </row>
    <row r="5" spans="1:15" ht="15.6" x14ac:dyDescent="0.3">
      <c r="A5" s="37">
        <v>3</v>
      </c>
      <c r="B5" s="38" t="s">
        <v>39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/>
      <c r="G5" s="34">
        <f t="shared" si="0"/>
        <v>4</v>
      </c>
      <c r="I5" s="37">
        <v>3</v>
      </c>
      <c r="J5" s="38"/>
      <c r="K5" s="37">
        <f t="shared" si="1"/>
        <v>3</v>
      </c>
      <c r="M5" s="37">
        <v>3</v>
      </c>
      <c r="N5" s="38" t="s">
        <v>37</v>
      </c>
      <c r="O5" s="37">
        <f t="shared" si="2"/>
        <v>4</v>
      </c>
    </row>
    <row r="6" spans="1:15" ht="15.6" x14ac:dyDescent="0.3">
      <c r="A6" s="37">
        <v>4</v>
      </c>
      <c r="B6" s="38" t="s">
        <v>33</v>
      </c>
      <c r="C6" s="34">
        <f t="shared" si="3"/>
        <v>4</v>
      </c>
      <c r="D6" s="36"/>
      <c r="E6" s="37">
        <v>4</v>
      </c>
      <c r="F6" s="38"/>
      <c r="G6" s="34">
        <f t="shared" si="0"/>
        <v>4</v>
      </c>
      <c r="I6" s="37">
        <v>4</v>
      </c>
      <c r="J6" s="38"/>
      <c r="K6" s="37">
        <f t="shared" si="1"/>
        <v>3</v>
      </c>
      <c r="M6" s="37">
        <v>4</v>
      </c>
      <c r="N6" s="38" t="s">
        <v>72</v>
      </c>
      <c r="O6" s="37">
        <f t="shared" si="2"/>
        <v>4</v>
      </c>
    </row>
    <row r="7" spans="1:15" ht="15.6" x14ac:dyDescent="0.3">
      <c r="A7" s="37">
        <v>5</v>
      </c>
      <c r="B7" s="38" t="s">
        <v>74</v>
      </c>
      <c r="C7" s="34">
        <f t="shared" si="3"/>
        <v>3</v>
      </c>
      <c r="D7" s="36"/>
      <c r="E7" s="37">
        <v>5</v>
      </c>
      <c r="F7" s="38"/>
      <c r="G7" s="34">
        <f t="shared" si="0"/>
        <v>4</v>
      </c>
      <c r="I7" s="37">
        <v>5</v>
      </c>
      <c r="J7" s="38"/>
      <c r="K7" s="37">
        <f t="shared" si="1"/>
        <v>3</v>
      </c>
      <c r="M7" s="37">
        <v>5</v>
      </c>
      <c r="N7" s="38" t="s">
        <v>33</v>
      </c>
      <c r="O7" s="37">
        <f t="shared" si="2"/>
        <v>4</v>
      </c>
    </row>
    <row r="8" spans="1:15" ht="15.6" x14ac:dyDescent="0.3">
      <c r="A8" s="37">
        <v>6</v>
      </c>
      <c r="B8" s="38" t="s">
        <v>36</v>
      </c>
      <c r="C8" s="34">
        <f t="shared" si="3"/>
        <v>3</v>
      </c>
      <c r="D8" s="36"/>
      <c r="E8" s="37">
        <v>6</v>
      </c>
      <c r="F8" s="38"/>
      <c r="G8" s="34">
        <f t="shared" si="0"/>
        <v>4</v>
      </c>
      <c r="I8" s="37">
        <v>6</v>
      </c>
      <c r="J8" s="38"/>
      <c r="K8" s="37">
        <f t="shared" si="1"/>
        <v>3</v>
      </c>
      <c r="M8" s="37">
        <v>6</v>
      </c>
      <c r="N8" s="38" t="s">
        <v>73</v>
      </c>
      <c r="O8" s="37">
        <f t="shared" si="2"/>
        <v>3</v>
      </c>
    </row>
    <row r="9" spans="1:15" ht="15.6" x14ac:dyDescent="0.3">
      <c r="A9" s="37">
        <v>7</v>
      </c>
      <c r="B9" s="38" t="s">
        <v>75</v>
      </c>
      <c r="C9" s="34">
        <f t="shared" si="3"/>
        <v>4</v>
      </c>
      <c r="D9" s="36"/>
      <c r="E9" s="37">
        <v>7</v>
      </c>
      <c r="F9" s="38"/>
      <c r="G9" s="34">
        <f t="shared" si="0"/>
        <v>4</v>
      </c>
      <c r="I9" s="37">
        <v>7</v>
      </c>
      <c r="J9" s="38"/>
      <c r="K9" s="37">
        <f t="shared" si="1"/>
        <v>3</v>
      </c>
      <c r="M9" s="37">
        <v>7</v>
      </c>
      <c r="N9" s="38" t="s">
        <v>71</v>
      </c>
      <c r="O9" s="37">
        <f t="shared" si="2"/>
        <v>3</v>
      </c>
    </row>
    <row r="10" spans="1:15" ht="15.6" x14ac:dyDescent="0.3">
      <c r="A10" s="37">
        <v>8</v>
      </c>
      <c r="B10" s="38" t="s">
        <v>34</v>
      </c>
      <c r="C10" s="34">
        <f t="shared" si="3"/>
        <v>4</v>
      </c>
      <c r="D10" s="36"/>
      <c r="E10" s="76">
        <v>8</v>
      </c>
      <c r="F10" s="77"/>
      <c r="G10" s="34">
        <f t="shared" si="0"/>
        <v>4</v>
      </c>
      <c r="I10" s="37">
        <v>8</v>
      </c>
      <c r="J10" s="38"/>
      <c r="K10" s="37">
        <f t="shared" si="1"/>
        <v>3</v>
      </c>
      <c r="M10" s="37">
        <v>8</v>
      </c>
      <c r="N10" s="38" t="s">
        <v>80</v>
      </c>
      <c r="O10" s="37">
        <f t="shared" si="2"/>
        <v>3</v>
      </c>
    </row>
    <row r="11" spans="1:15" ht="15.6" x14ac:dyDescent="0.3">
      <c r="A11" s="76">
        <v>9</v>
      </c>
      <c r="B11" s="77" t="s">
        <v>76</v>
      </c>
      <c r="C11" s="34">
        <f t="shared" si="3"/>
        <v>3</v>
      </c>
      <c r="D11" s="36"/>
      <c r="E11" s="80">
        <v>9</v>
      </c>
      <c r="F11" s="81"/>
      <c r="G11" s="34">
        <f t="shared" si="0"/>
        <v>4</v>
      </c>
      <c r="I11" s="37">
        <v>9</v>
      </c>
      <c r="J11" s="38"/>
      <c r="K11" s="37">
        <f t="shared" si="1"/>
        <v>3</v>
      </c>
      <c r="M11" s="37">
        <v>9</v>
      </c>
      <c r="N11" s="38" t="s">
        <v>32</v>
      </c>
      <c r="O11" s="37">
        <f t="shared" si="2"/>
        <v>4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/>
      <c r="K12" s="37">
        <f t="shared" si="1"/>
        <v>3</v>
      </c>
      <c r="M12" s="37">
        <v>10</v>
      </c>
      <c r="N12" s="38" t="s">
        <v>38</v>
      </c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Startovka!B18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Startovka!C18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Startovka!D18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Startovka!A18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Startovka!E18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Výsledky!G18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WKE5MESV6inZeSmgudJbMy4CAM/y/RR4gvxD3EApDiF11R4ryLkNZhQ7rhtWOfAc1AxywIYg2C03fQqlj94dQ==" saltValue="RiKEud6Jc6o5Jc0JCgHZ+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Startovka!B19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Startovka!C19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Startovka!D19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Startovka!A19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Startovka!E19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Výsledky!G19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CKzkZwVLibfY/sBAquxdAPgZBk+uSJsR8nRTjHQuVETVKdEEJQbbCBvOa6Ft8LVIxHr3X/65fakIWIqIOdlJA==" saltValue="bjm8VCzBJppZaEtdKqggm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Startovka!D20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Startovka!A20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Startovka!E20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Výsledky!G20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Zo/tVLq2x7p6jepzagcw2ousUrlGQ+6A4LlIP4+OIdl7xXnTLHMjIeLj3qNSs3HN7l5XUCZ1gigneUfwRPSA==" saltValue="PkiDnrnI1xhm0cxLnrB5a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Startovka!D21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Startovka!A21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Startovka!E21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Výsledky!G21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HsKOpAm+GtKQaBRIzOEL5/NtLCzEX0SgEuM0Gthx8QdzjB+IfJflx+QsnonOiMnrnUASbsTpLxE6OX6RzCQ0g==" saltValue="5YMBNwKKMlNs1iXFHbYF1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Startovka!B22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Startovka!C22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Startovka!D22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Startovka!A22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Startovka!E22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Výsledky!G22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dWL2w+MT8Jb0y+lrYZ1WjWsP/mwEW0GIfYxguPwioe0qadz1WyktaG0j1j8krBb+n9Kcl55YjAzMXXgsfCLZQ==" saltValue="LWe1Im/HoxO+EJVWqaL16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Startovka!B23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Startovka!C23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Startovka!D23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Startovka!A23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Startovka!E23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Výsledky!G23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haaBhQs9Bryw4w5GtzvcSxu9VBVi87xFVskTvGA6liVxQ7HJTXtDXyQpT9IEM0m/7cAKUKE7co2uXBnNm2Kg==" saltValue="RNNkmGzrcKMXG5SPCB3Z4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Startovka!B24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Startovka!C24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Startovka!D24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Startovka!A24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Startovka!E24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Výsledky!G24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6+58SOP6dNuYLo+Kv5Je5la2m3ufv1bycNrBfBXdU1Q5oSY1ZA8O9+p2OqSqFWItl0U+rpa7lixArekPPvf5Q==" saltValue="m4kwMnScppeQop0e5EbK+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Startovka!B25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Startovka!C25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Startovka!D25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Startovka!A25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Startovka!E25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Výsledky!G25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IolIX2dSJKF8nzdmficFkfUheFb6GMt2GukpETxoLlBMxLQxPPTjTRQFRzs4IBObLLyhuVYcAiOdWv61lN5cQ==" saltValue="GN2LtuOP0UPwEqXozWyV0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Startovka!B26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Startovka!C26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Startovka!D26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Startovka!A26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Startovka!E26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Výsledky!G26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Aur0nsRUTDTae4aqO1tgKzunmoD7w3G1PMsJhfY3yZVSDKtF/Mye0PIFbK9rogl+kwCKP+mR0qIm7XVkGTuYg==" saltValue="X8F2pu1P2n+FerJuqqnJy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Startovka!D27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Startovka!A27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Startovka!E27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Výsledky!G27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bkCvH4e1U/HnmbsaIJLLr0heEhnMDXjU/6q/1Pi8267gZlnmnXJLf2SBtnn3JHHdo6d0tTV9Wka9lTxkM5aOA==" saltValue="rIRPLpw/ew12AFJ0dZV3g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L14" sqref="L14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Jakub Šmerda</v>
      </c>
      <c r="C2" s="70" t="str">
        <f>Startovka!C2</f>
        <v>Arnika Strakatá packa</v>
      </c>
      <c r="D2" s="70" t="str">
        <f>Startovka!D2</f>
        <v>český strakatý pes</v>
      </c>
      <c r="E2" s="70" t="str">
        <f>Startovka!E2</f>
        <v>OB3</v>
      </c>
      <c r="F2" s="70" t="str">
        <f>Startovka!I3</f>
        <v>Českoslovesnké obedience závody OB3, OBZ, CACT, Bílany - Kroměříž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5</v>
      </c>
      <c r="H2" s="72">
        <f>'1'!D28</f>
        <v>134.5</v>
      </c>
      <c r="I2" s="73" t="str">
        <f>'1'!D29</f>
        <v>Nehodnocen</v>
      </c>
      <c r="J2" s="41"/>
      <c r="K2" s="43" t="str">
        <f t="shared" ref="K2:K33" si="1">IF(E2="OB-Z",(H2)," ")</f>
        <v xml:space="preserve"> </v>
      </c>
      <c r="L2" s="43" t="str">
        <f t="shared" ref="L2:L33" si="2">IF(E2="OB1",(H2)," ")</f>
        <v xml:space="preserve"> </v>
      </c>
      <c r="M2" s="43" t="str">
        <f t="shared" ref="M2:M33" si="3">IF(E2="OB2",(H2)," ")</f>
        <v xml:space="preserve"> </v>
      </c>
      <c r="N2" s="43">
        <f t="shared" ref="N2:N33" si="4">IF(E2="OB3",(H2)," ")</f>
        <v>134.5</v>
      </c>
      <c r="O2" s="41"/>
    </row>
    <row r="3" spans="1:15" x14ac:dyDescent="0.3">
      <c r="A3" s="70">
        <f>Startovka!A3</f>
        <v>2</v>
      </c>
      <c r="B3" s="70" t="str">
        <f>Startovka!B3</f>
        <v>Michaela Slavíčková</v>
      </c>
      <c r="C3" s="70" t="str">
        <f>Startovka!C3</f>
        <v>Abby's Elves Azari Z Jesenické Smečky</v>
      </c>
      <c r="D3" s="70" t="str">
        <f>Startovka!D3</f>
        <v>nova scotia duck tolling retriever</v>
      </c>
      <c r="E3" s="70" t="str">
        <f>Startovka!E3</f>
        <v>OB3</v>
      </c>
      <c r="F3" s="70" t="str">
        <f>Startovka!I3</f>
        <v>Českoslovesnké obedience závody OB3, OBZ, CACT, Bílany - Kroměříž</v>
      </c>
      <c r="G3" s="70">
        <f t="shared" si="0"/>
        <v>4</v>
      </c>
      <c r="H3" s="74">
        <f>'2'!D28</f>
        <v>154.5</v>
      </c>
      <c r="I3" s="75" t="str">
        <f>'2'!D29</f>
        <v>Nehodnocen</v>
      </c>
      <c r="J3" s="41"/>
      <c r="K3" s="43" t="str">
        <f t="shared" si="1"/>
        <v xml:space="preserve"> </v>
      </c>
      <c r="L3" s="43" t="str">
        <f t="shared" si="2"/>
        <v xml:space="preserve"> </v>
      </c>
      <c r="M3" s="43" t="str">
        <f t="shared" si="3"/>
        <v xml:space="preserve"> </v>
      </c>
      <c r="N3" s="43">
        <f t="shared" si="4"/>
        <v>154.5</v>
      </c>
      <c r="O3" s="41"/>
    </row>
    <row r="4" spans="1:15" x14ac:dyDescent="0.3">
      <c r="A4" s="70">
        <f>Startovka!A4</f>
        <v>3</v>
      </c>
      <c r="B4" s="70" t="str">
        <f>Startovka!B4</f>
        <v>Dagmar Hajdeckerová SK</v>
      </c>
      <c r="C4" s="70" t="str">
        <f>Startovka!C4</f>
        <v>Doriel Reesheja</v>
      </c>
      <c r="D4" s="70" t="str">
        <f>Startovka!D4</f>
        <v>border collie</v>
      </c>
      <c r="E4" s="70" t="str">
        <f>Startovka!E4</f>
        <v>OB3</v>
      </c>
      <c r="F4" s="70" t="str">
        <f>Startovka!I3</f>
        <v>Českoslovesnké obedience závody OB3, OBZ, CACT, Bílany - Kroměříž</v>
      </c>
      <c r="G4" s="71">
        <f t="shared" si="0"/>
        <v>1</v>
      </c>
      <c r="H4" s="72">
        <f>'3'!D28</f>
        <v>300</v>
      </c>
      <c r="I4" s="75" t="str">
        <f>'3'!D29</f>
        <v>Výborně</v>
      </c>
      <c r="J4" s="41"/>
      <c r="K4" s="43" t="str">
        <f t="shared" si="1"/>
        <v xml:space="preserve"> </v>
      </c>
      <c r="L4" s="43" t="str">
        <f t="shared" si="2"/>
        <v xml:space="preserve"> </v>
      </c>
      <c r="M4" s="43" t="str">
        <f t="shared" si="3"/>
        <v xml:space="preserve"> </v>
      </c>
      <c r="N4" s="43">
        <f t="shared" si="4"/>
        <v>300</v>
      </c>
      <c r="O4" s="41"/>
    </row>
    <row r="5" spans="1:15" x14ac:dyDescent="0.3">
      <c r="A5" s="70">
        <f>Startovka!A5</f>
        <v>4</v>
      </c>
      <c r="B5" s="70" t="str">
        <f>Startovka!B5</f>
        <v>Lucia Oláhová SK</v>
      </c>
      <c r="C5" s="70" t="str">
        <f>Startovka!C5</f>
        <v>Given to Fly Hardy origin</v>
      </c>
      <c r="D5" s="70" t="str">
        <f>Startovka!D5</f>
        <v>border collie</v>
      </c>
      <c r="E5" s="70" t="str">
        <f>Startovka!E5</f>
        <v>OB3</v>
      </c>
      <c r="F5" s="70" t="str">
        <f>Startovka!I3</f>
        <v>Českoslovesnké obedience závody OB3, OBZ, CACT, Bílany - Kroměříž</v>
      </c>
      <c r="G5" s="70">
        <f t="shared" si="0"/>
        <v>2</v>
      </c>
      <c r="H5" s="74">
        <f>'4'!D28</f>
        <v>234.5</v>
      </c>
      <c r="I5" s="75" t="str">
        <f>'4'!D29</f>
        <v>Velmi dobře</v>
      </c>
      <c r="J5" s="41"/>
      <c r="K5" s="43" t="str">
        <f t="shared" si="1"/>
        <v xml:space="preserve"> </v>
      </c>
      <c r="L5" s="43" t="str">
        <f t="shared" si="2"/>
        <v xml:space="preserve"> </v>
      </c>
      <c r="M5" s="43" t="str">
        <f t="shared" si="3"/>
        <v xml:space="preserve"> </v>
      </c>
      <c r="N5" s="43">
        <f t="shared" si="4"/>
        <v>234.5</v>
      </c>
      <c r="O5" s="41"/>
    </row>
    <row r="6" spans="1:15" x14ac:dyDescent="0.3">
      <c r="A6" s="70">
        <f>Startovka!A6</f>
        <v>5</v>
      </c>
      <c r="B6" s="70" t="str">
        <f>Startovka!B6</f>
        <v>Denisa Ružová</v>
      </c>
      <c r="C6" s="70" t="str">
        <f>Startovka!C6</f>
        <v>Interforce Speedlight</v>
      </c>
      <c r="D6" s="70" t="str">
        <f>Startovka!D6</f>
        <v>border collie</v>
      </c>
      <c r="E6" s="70" t="str">
        <f>Startovka!E6</f>
        <v>OB3</v>
      </c>
      <c r="F6" s="70" t="str">
        <f>Startovka!I3</f>
        <v>Českoslovesnké obedience závody OB3, OBZ, CACT, Bílany - Kroměříž</v>
      </c>
      <c r="G6" s="71">
        <f t="shared" si="0"/>
        <v>3</v>
      </c>
      <c r="H6" s="72">
        <f>'5'!D28</f>
        <v>166.5</v>
      </c>
      <c r="I6" s="75" t="str">
        <f>'5'!D29</f>
        <v>Nehodnocen</v>
      </c>
      <c r="J6" s="41"/>
      <c r="K6" s="43" t="str">
        <f t="shared" si="1"/>
        <v xml:space="preserve"> </v>
      </c>
      <c r="L6" s="43" t="str">
        <f t="shared" si="2"/>
        <v xml:space="preserve"> </v>
      </c>
      <c r="M6" s="43" t="str">
        <f t="shared" si="3"/>
        <v xml:space="preserve"> </v>
      </c>
      <c r="N6" s="43">
        <f t="shared" si="4"/>
        <v>166.5</v>
      </c>
      <c r="O6" s="41"/>
    </row>
    <row r="7" spans="1:15" x14ac:dyDescent="0.3">
      <c r="A7" s="70">
        <f>Startovka!A7</f>
        <v>6</v>
      </c>
      <c r="B7" s="70" t="str">
        <f>Startovka!B7</f>
        <v>Zuzana Jašková</v>
      </c>
      <c r="C7" s="70" t="str">
        <f>Startovka!C7</f>
        <v xml:space="preserve">Young Majesty z Černobílých </v>
      </c>
      <c r="D7" s="70" t="str">
        <f>Startovka!D7</f>
        <v>border collie</v>
      </c>
      <c r="E7" s="70" t="str">
        <f>Startovka!E7</f>
        <v>OB-Z</v>
      </c>
      <c r="F7" s="70" t="str">
        <f>Startovka!I3</f>
        <v>Českoslovesnké obedience závody OB3, OBZ, CACT, Bílany - Kroměříž</v>
      </c>
      <c r="G7" s="70">
        <f t="shared" si="0"/>
        <v>6</v>
      </c>
      <c r="H7" s="72">
        <f>'6'!D28</f>
        <v>253.5</v>
      </c>
      <c r="I7" s="75" t="str">
        <f>'6'!D29</f>
        <v>Velmi dobře</v>
      </c>
      <c r="J7" s="41"/>
      <c r="K7" s="43">
        <f t="shared" si="1"/>
        <v>253.5</v>
      </c>
      <c r="L7" s="43" t="str">
        <f t="shared" si="2"/>
        <v xml:space="preserve"> 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7</v>
      </c>
      <c r="B8" s="70" t="str">
        <f>Startovka!B8</f>
        <v>Zita Přichystalová</v>
      </c>
      <c r="C8" s="70" t="str">
        <f>Startovka!C8</f>
        <v>Besame Bay Vakonič Family</v>
      </c>
      <c r="D8" s="70" t="str">
        <f>Startovka!D8</f>
        <v>border collie</v>
      </c>
      <c r="E8" s="70" t="str">
        <f>Startovka!E8</f>
        <v>OB-Z</v>
      </c>
      <c r="F8" s="70" t="str">
        <f>Startovka!I3</f>
        <v>Českoslovesnké obedience závody OB3, OBZ, CACT, Bílany - Kroměříž</v>
      </c>
      <c r="G8" s="71">
        <f t="shared" si="0"/>
        <v>2</v>
      </c>
      <c r="H8" s="74">
        <f>'7'!D28</f>
        <v>295</v>
      </c>
      <c r="I8" s="75" t="str">
        <f>'7'!D29</f>
        <v>Výborně</v>
      </c>
      <c r="J8" s="41"/>
      <c r="K8" s="43">
        <f t="shared" si="1"/>
        <v>295</v>
      </c>
      <c r="L8" s="43" t="str">
        <f t="shared" si="2"/>
        <v xml:space="preserve"> 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8</v>
      </c>
      <c r="B9" s="70" t="str">
        <f>Startovka!B9</f>
        <v xml:space="preserve">Gabriela Čejková </v>
      </c>
      <c r="C9" s="70" t="str">
        <f>Startovka!C9</f>
        <v>Cita Cele Brita Koltije</v>
      </c>
      <c r="D9" s="70" t="str">
        <f>Startovka!D9</f>
        <v>dlouhosrstá kolie</v>
      </c>
      <c r="E9" s="70" t="str">
        <f>Startovka!E9</f>
        <v>OB-Z</v>
      </c>
      <c r="F9" s="70" t="str">
        <f>Startovka!I3</f>
        <v>Českoslovesnké obedience závody OB3, OBZ, CACT, Bílany - Kroměříž</v>
      </c>
      <c r="G9" s="70">
        <f t="shared" si="0"/>
        <v>5</v>
      </c>
      <c r="H9" s="72">
        <f>'8'!D28</f>
        <v>268</v>
      </c>
      <c r="I9" s="75" t="str">
        <f>'8'!D29</f>
        <v>Výborně</v>
      </c>
      <c r="J9" s="41"/>
      <c r="K9" s="43">
        <f t="shared" si="1"/>
        <v>268</v>
      </c>
      <c r="L9" s="43" t="str">
        <f t="shared" si="2"/>
        <v xml:space="preserve"> 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9</v>
      </c>
      <c r="B10" s="70" t="str">
        <f>Startovka!B10</f>
        <v>Anna Žárská</v>
      </c>
      <c r="C10" s="70" t="str">
        <f>Startovka!C10</f>
        <v>Elza</v>
      </c>
      <c r="D10" s="70" t="str">
        <f>Startovka!D10</f>
        <v>kříženec</v>
      </c>
      <c r="E10" s="70" t="str">
        <f>Startovka!E10</f>
        <v>OB-Z</v>
      </c>
      <c r="F10" s="70" t="str">
        <f>Startovka!I3</f>
        <v>Českoslovesnké obedience závody OB3, OBZ, CACT, Bílany - Kroměříž</v>
      </c>
      <c r="G10" s="71">
        <f t="shared" si="0"/>
        <v>1</v>
      </c>
      <c r="H10" s="74">
        <f>'9'!D28</f>
        <v>304</v>
      </c>
      <c r="I10" s="75" t="str">
        <f>'9'!D29</f>
        <v>Výborně</v>
      </c>
      <c r="J10" s="41"/>
      <c r="K10" s="43">
        <f t="shared" si="1"/>
        <v>304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10</v>
      </c>
      <c r="B11" s="70" t="str">
        <f>Startovka!B11</f>
        <v>Tomáš Vítek</v>
      </c>
      <c r="C11" s="70" t="str">
        <f>Startovka!C11</f>
        <v>Beatus Venus de Aurum a Silesia</v>
      </c>
      <c r="D11" s="70" t="str">
        <f>Startovka!D11</f>
        <v>zlatý retriever</v>
      </c>
      <c r="E11" s="70" t="str">
        <f>Startovka!E11</f>
        <v>OB-Z</v>
      </c>
      <c r="F11" s="70" t="str">
        <f>Startovka!I3</f>
        <v>Českoslovesnké obedience závody OB3, OBZ, CACT, Bílany - Kroměříž</v>
      </c>
      <c r="G11" s="70">
        <f t="shared" si="0"/>
        <v>7</v>
      </c>
      <c r="H11" s="72">
        <f>'10'!D28</f>
        <v>0</v>
      </c>
      <c r="I11" s="75" t="str">
        <f>'10'!D29</f>
        <v>Nehodnocen</v>
      </c>
      <c r="J11" s="41"/>
      <c r="K11" s="43">
        <f t="shared" si="1"/>
        <v>0</v>
      </c>
      <c r="L11" s="43" t="str">
        <f t="shared" si="2"/>
        <v xml:space="preserve"> 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11</v>
      </c>
      <c r="B12" s="70" t="str">
        <f>Startovka!B12</f>
        <v>Blanka Barviková</v>
      </c>
      <c r="C12" s="70" t="str">
        <f>Startovka!C12</f>
        <v>Jewel Jasmine Rockdale</v>
      </c>
      <c r="D12" s="70" t="str">
        <f>Startovka!D12</f>
        <v>anglický špringer španěl</v>
      </c>
      <c r="E12" s="70" t="str">
        <f>Startovka!E12</f>
        <v>OB-Z</v>
      </c>
      <c r="F12" s="70" t="str">
        <f>Startovka!I3</f>
        <v>Českoslovesnké obedience závody OB3, OBZ, CACT, Bílany - Kroměříž</v>
      </c>
      <c r="G12" s="71">
        <f t="shared" si="0"/>
        <v>4</v>
      </c>
      <c r="H12" s="72">
        <f>'11'!D28</f>
        <v>269</v>
      </c>
      <c r="I12" s="75" t="str">
        <f>'11'!D29</f>
        <v>Výborně</v>
      </c>
      <c r="J12" s="41"/>
      <c r="K12" s="43">
        <f t="shared" si="1"/>
        <v>269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12</v>
      </c>
      <c r="B13" s="70" t="str">
        <f>Startovka!B13</f>
        <v>Bianca Pevná SK</v>
      </c>
      <c r="C13" s="70" t="str">
        <f>Startovka!C13</f>
        <v xml:space="preserve">X’MAS Buddy Labakan Slovakia </v>
      </c>
      <c r="D13" s="70" t="str">
        <f>Startovka!D13</f>
        <v>miniaturní americký ovčák</v>
      </c>
      <c r="E13" s="70" t="str">
        <f>Startovka!E13</f>
        <v>OB-Z</v>
      </c>
      <c r="F13" s="70" t="str">
        <f>Startovka!I3</f>
        <v>Českoslovesnké obedience závody OB3, OBZ, CACT, Bílany - Kroměříž</v>
      </c>
      <c r="G13" s="70">
        <f t="shared" si="0"/>
        <v>7</v>
      </c>
      <c r="H13" s="74" t="str">
        <f>'12'!D28</f>
        <v>0</v>
      </c>
      <c r="I13" s="75" t="str">
        <f>'12'!D29</f>
        <v>Diskvalifikace</v>
      </c>
      <c r="J13" s="41"/>
      <c r="K13" s="43" t="str">
        <f t="shared" si="1"/>
        <v>0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13</v>
      </c>
      <c r="B14" s="70" t="str">
        <f>Startovka!B14</f>
        <v>Ivica Paulovičová SK</v>
      </c>
      <c r="C14" s="70" t="str">
        <f>Startovka!C14</f>
        <v xml:space="preserve">Goliáš </v>
      </c>
      <c r="D14" s="70" t="str">
        <f>Startovka!D14</f>
        <v>kříženec</v>
      </c>
      <c r="E14" s="70" t="str">
        <f>Startovka!E14</f>
        <v>OB-Z</v>
      </c>
      <c r="F14" s="70" t="str">
        <f>Startovka!I3</f>
        <v>Českoslovesnké obedience závody OB3, OBZ, CACT, Bílany - Kroměříž</v>
      </c>
      <c r="G14" s="71">
        <f t="shared" si="0"/>
        <v>3</v>
      </c>
      <c r="H14" s="72">
        <f>'13'!D28</f>
        <v>286</v>
      </c>
      <c r="I14" s="75" t="str">
        <f>'13'!D29</f>
        <v>Výborně</v>
      </c>
      <c r="J14" s="41"/>
      <c r="K14" s="43">
        <f t="shared" si="1"/>
        <v>286</v>
      </c>
      <c r="L14" s="43" t="str">
        <f t="shared" si="2"/>
        <v xml:space="preserve"> 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14</v>
      </c>
      <c r="B15" s="70" t="str">
        <f>Startovka!B15</f>
        <v>Lenka Zsigová SK</v>
      </c>
      <c r="C15" s="70" t="str">
        <f>Startovka!C15</f>
        <v>Vivien Love from Tatras</v>
      </c>
      <c r="D15" s="70" t="str">
        <f>Startovka!D15</f>
        <v>australský ovčák</v>
      </c>
      <c r="E15" s="70" t="str">
        <f>Startovka!E15</f>
        <v>OB-Z</v>
      </c>
      <c r="F15" s="70" t="str">
        <f>Startovka!I3</f>
        <v>Českoslovesnké obedience závody OB3, OBZ, CACT, Bílany - Kroměříž</v>
      </c>
      <c r="G15" s="70">
        <f t="shared" si="0"/>
        <v>7</v>
      </c>
      <c r="H15" s="74" t="str">
        <f>'14'!D28</f>
        <v>0</v>
      </c>
      <c r="I15" s="75" t="str">
        <f>'14'!D29</f>
        <v>Diskvalifikace</v>
      </c>
      <c r="J15" s="41"/>
      <c r="K15" s="43" t="str">
        <f t="shared" si="1"/>
        <v>0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Českoslovesnké obedience závody OB3, OBZ, CACT, Bílany - Kroměříž</v>
      </c>
      <c r="G16" s="71" t="str">
        <f t="shared" si="0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Českoslovesnké obedience závody OB3, OBZ, CACT, Bílany - Kroměříž</v>
      </c>
      <c r="G17" s="70" t="str">
        <f t="shared" si="0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Českoslovesnké obedience závody OB3, OBZ, CACT, Bílany - Kroměříž</v>
      </c>
      <c r="G18" s="71" t="str">
        <f t="shared" si="0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Českoslovesnké obedience závody OB3, OBZ, CACT, Bílany - Kroměříž</v>
      </c>
      <c r="G19" s="70" t="str">
        <f t="shared" si="0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Českoslovesnké obedience závody OB3, OBZ, CACT, Bílany - Kroměříž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Českoslovesnké obedience závody OB3, OBZ, CACT, Bílany - Kroměříž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Českoslovesnké obedience závody OB3, OBZ, CACT, Bílany - Kroměříž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Českoslovesnké obedience závody OB3, OBZ, CACT, Bílany - Kroměříž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Českoslovesnké obedience závody OB3, OBZ, CACT, Bílany - Kroměříž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Českoslovesnké obedience závody OB3, OBZ, CACT, Bílany - Kroměříž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Českoslovesnké obedience závody OB3, OBZ, CACT, Bílany - Kroměříž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Českoslovesnké obedience závody OB3, OBZ, CACT, Bílany - Kroměříž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Českoslovesnké obedience závody OB3, OBZ, CACT, Bílany - Kroměříž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Českoslovesnké obedience závody OB3, OBZ, CACT, Bílany - Kroměříž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Českoslovesnké obedience závody OB3, OBZ, CACT, Bílany - Kroměříž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Českoslovesnké obedience závody OB3, OBZ, CACT, Bílany - Kroměříž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Českoslovesnké obedience závody OB3, OBZ, CACT, Bílany - Kroměříž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Českoslovesnké obedience závody OB3, OBZ, CACT, Bílany - Kroměříž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Českoslovesnké obedience závody OB3, OBZ, CACT, Bílany - Kroměříž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Českoslovesnké obedience závody OB3, OBZ, CACT, Bílany - Kroměříž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Českoslovesnké obedience závody OB3, OBZ, CACT, Bílany - Kroměříž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Českoslovesnké obedience závody OB3, OBZ, CACT, Bílany - Kroměříž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Českoslovesnké obedience závody OB3, OBZ, CACT, Bílany - Kroměříž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Českoslovesnké obedience závody OB3, OBZ, CACT, Bílany - Kroměříž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Českoslovesnké obedience závody OB3, OBZ, CACT, Bílany - Kroměříž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Českoslovesnké obedience závody OB3, OBZ, CACT, Bílany - Kroměříž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Českoslovesnké obedience závody OB3, OBZ, CACT, Bílany - Kroměříž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Českoslovesnké obedience závody OB3, OBZ, CACT, Bílany - Kroměříž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Českoslovesnké obedience závody OB3, OBZ, CACT, Bílany - Kroměříž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Českoslovesnké obedience závody OB3, OBZ, CACT, Bílany - Kroměříž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Českoslovesnké obedience závody OB3, OBZ, CACT, Bílany - Kroměříž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Českoslovesnké obedience závody OB3, OBZ, CACT, Bílany - Kroměříž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Českoslovesnké obedience závody OB3, OBZ, CACT, Bílany - Kroměříž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Českoslovesnké obedience závody OB3, OBZ, CACT, Bílany - Kroměříž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Českoslovesnké obedience závody OB3, OBZ, CACT, Bílany - Kroměříž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Českoslovesnké obedience závody OB3, OBZ, CACT, Bílany - Kroměříž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Startovka!D28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Startovka!A28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Startovka!E28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Výsledky!G28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J3Ks0MMwpTjviI+JPw9puSnTPcevnFwl8vZOfGkaT+HoLPvi+NhWQvubDqvWaJpxN4KsxQMKeIqLPMnO0eJMw==" saltValue="XpDHzHFCUbQTnVDUYvka3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Startovka!B29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Startovka!C29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Startovka!D29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Startovka!A29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Startovka!E29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Výsledky!G29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zcSgKqE+r8hR2F+9lUNJD1xbD0B7/HEvoueJX4E5cHzr7Na8vXvWtxRFxsyEdZQV4TLeyihRltdCQX7Krfj5A==" saltValue="5EizMZFu/lJ7KIyl/jnp4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Startovka!D30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Startovka!A30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Startovka!E30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Výsledky!G30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08jHmtkh46c8auKYV/8gFNjyE8+/Qk6Xsv9VrkiYco7fhizteVmY2Qvu/8U8a3WXaHCfkliDtzYKr2X3NPeGA==" saltValue="36b5hBCXp5AkLAmLI5WBf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Startovka!D31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Startovka!A31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Startovka!E31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Výsledky!G31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4UNCvA8J970+rnbWLrnNAlvivIxdD/ugS3zuvPGSQSr+O0omrqQtGudYIletv1jsP0zxI35MS3WiJC3w3sJ8A==" saltValue="mQl07cZUs041Ts6cfSSIC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Startovka!B32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Startovka!C32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Startovka!D32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Startovka!A32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Startovka!E32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Výsledky!G32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4lhqAoBNivah899vftg6gDdtn4NUIQtZ0wYxFdApRw68SPmJRGFY0FXkYhhZS36vei6yuajLj9+PycBl2FA/w==" saltValue="bXP0LrJt89A7KigVg391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Startovka!B33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Startovka!C33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Startovka!D33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Startovka!A33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Startovka!E33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Výsledky!G33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e2PuS2LXq52+dchMAGRm5JxGUULNJtqYKdGe0T/M7YrOEHZd3sJNQUAh577yZzfLDs+5YKfyFa5bUmoTUCLhA==" saltValue="3mh20HiCP+gLwOo/CTuQ5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topLeftCell="A9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Startovka!B34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Startovka!C34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Startovka!D34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Startovka!A34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Startovka!E34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Výsledky!G34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p0W8H9xoz89DCupP8hXIPL9WsKdbv0++ymbNwWGzKXzah2OxEWiZ2BbwB++VKn4/txf/D1lg4j8Q/3hCqfZw==" saltValue="mZeMnNW5mcNgB6nNstCfh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Startovka!B35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Startovka!C35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Startovka!D35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Startovka!A35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Startovka!E35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Výsledky!G35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7GQVPoS61weJGcGOGLJCmWUR0maIFLVDm4bX7ZRV3PDJvPuEFv43fdesR9IvF1VeqUC+ahjYVWThDCSp+lFwxg==" saltValue="kjBMqsYRUmZCjjszuec+6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Startovka!B36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Startovka!C36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Startovka!D36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Startovka!A36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Startovka!E36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Výsledky!G36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yMsuZt5UrDyEXLfgKdTrZfNUZiXls3SzXYPtwlCn+wZUEllJlZ50xXQYQEAblMR3mgvwY+6WRfdCFwgoCK2Pw==" saltValue="fimRj5lD66uK4+wTqVAb9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Startovka!D37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Startovka!A37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Startovka!E37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Výsledky!G37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nGUpG9sJqIkqzeTW+vPaQ9NuFuUaDQayn543yZhAMo/KHI3Bq8BoZBuHJKf7MQr8ek3SJRm1SFtJWQorZULjA==" saltValue="qxqBolRirx33T42x4A1ip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4" workbookViewId="0">
      <selection activeCell="D24" sqref="D2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Startovka!B2</f>
        <v>Jakub Šmerda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Startovka!C2</f>
        <v>Arnika Strakatá packa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Startovka!D2</f>
        <v>český strakatý pes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Startovka!A2</f>
        <v>1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Startovka!E2</f>
        <v>OB3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Výsledky!G2</f>
        <v>5</v>
      </c>
      <c r="D14" s="94" t="str">
        <f>IF(C13="OB3","Žlutá karta"," ")</f>
        <v>Žlutá karta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čtverce, položení a přivolání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zastavení, aport a skok přes překážku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20</v>
      </c>
      <c r="H22" s="64">
        <f t="shared" si="0"/>
        <v>20</v>
      </c>
      <c r="I22" s="64">
        <f t="shared" si="1"/>
        <v>10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5.5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16.5</v>
      </c>
      <c r="H23" s="64">
        <f t="shared" si="0"/>
        <v>16.5</v>
      </c>
      <c r="I23" s="64">
        <f t="shared" si="1"/>
        <v>8.25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 do stoje/sedu/lehu</v>
      </c>
      <c r="D24" s="66">
        <v>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15</v>
      </c>
      <c r="H24" s="64">
        <f t="shared" si="0"/>
        <v>15</v>
      </c>
      <c r="I24" s="64">
        <f t="shared" si="1"/>
        <v>7.5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za pochodu a přivolání</v>
      </c>
      <c r="D25" s="66">
        <v>8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Chůze u nohy</v>
      </c>
      <c r="D26" s="66">
        <v>6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Směrový aport</v>
      </c>
      <c r="D27" s="66">
        <v>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15</v>
      </c>
      <c r="H27" s="64">
        <f t="shared" si="0"/>
        <v>15</v>
      </c>
      <c r="I27" s="64">
        <f t="shared" si="1"/>
        <v>7.5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134.5</v>
      </c>
      <c r="E28" s="95"/>
      <c r="F28" s="95"/>
      <c r="G28" s="95"/>
      <c r="H28" s="64">
        <f>SUM(G18:G27)</f>
        <v>134.5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3mT74eoDCRhtuAYdNhueXWKc6QTD27ThqOvxemh6zUHXBi+Nlf0PfgT5YQ8p7Yick3zMBoKu1d7IjtAaCr5NQ==" saltValue="WK0HIvTqEq7gKYpunh67v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Startovka!D38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Startovka!A38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Startovka!E38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Výsledky!G38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sAR0kwSNouqKMFtLBU8HK8uemyvBGGjR8oNXVMMxySl0tRTNipnmqEgig1FMqMARx2sElXkcnBlnBMjd99W0Q==" saltValue="ifEq3LkSawbh91FiGyGQv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Startovka!B39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Startovka!C39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Startovka!D39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Startovka!A39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Startovka!E39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Výsledky!G39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7MFtBbBlZOxKu7x0BNoLNz5rZkgpvTSoVnuXVa/T1J+tdu2LSk2ukDLTIdMeM2QviKHbsTL66hTfNyOnBUhA==" saltValue="jOwFzPJTxh2RvI8QWBzZc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Startovka!D40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Startovka!A40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Startovka!E40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Výsledky!G40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0+3vWZWWyFx/36zHZFeaMjJgCXldTdgPI3p8ojKGe3ttkZqmNKf7bNuK0MeLqmzHDMPMmUlUM0WaixsgXrQ5g==" saltValue="lL3znB2dS/APxlAe4vvyR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topLeftCell="A14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Startovka!D41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Startovka!A41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Startovka!E41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Výsledky!G41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Zjni8/kGFrdeJ4P2xmTMY4VZFdLFH6QCfONSXEG8EmSLB/JDFfUMWkECKMkELsh4iICO09ksMlepaqFv/u9iA==" saltValue="2dIrFE3bxRuasYjFmmTRm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Startovka!B42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Startovka!C42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Startovka!D42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Startovka!A42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Startovka!E42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Výsledky!G42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YnEx/jp8+2rlCMauPUySv+hDIUTO9a38O1OPad07UxK/Q84dSiuoeTrv7e/yniLmSk2l3Tw7Foi3EJWBygGdw==" saltValue="BCNWgTfy/0s+yAsydmByj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Startovka!B43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Startovka!C43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Startovka!D43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Startovka!A43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Startovka!E43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Výsledky!G43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oG23c7I2844DlZzF6hinw1vDluuXbTVml8fUgQ/I0oCYSX5MZ0krpxgTBx9291kCkl8cwhsLFrLUEwKzhA5TA==" saltValue="QDbd4/6ujk4qSsTroL3P+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Startovka!B44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Startovka!C44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Startovka!D44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Startovka!A44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Startovka!E44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Výsledky!G44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AT47mg8nY1Kh7oyISfIpNLzbCnCKbomDLGBGnRNzQeB90IxXadaZVh48cuBhLjQp4t7x+yetrj0LKBInDC3pw==" saltValue="M6hAmrrf2y7GuUlf4gaNL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Startovka!B45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Startovka!C45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Startovka!D45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Startovka!A45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Startovka!E45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Výsledky!G45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B74K1pP0s44FdwCccOvu77JHv+ak+nJU8Thu450Xf/yjyACNFT6PVrS5m9yetNbqTWIqTawmWUDeAsA604JhpQ==" saltValue="U5QP3UPgFzZKUlRUL1LIc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Startovka!B46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Startovka!C46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Startovka!D46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Startovka!A46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Startovka!E46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Výsledky!G46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vMYZslfHiXBVPrtes0giOj4oKEDJHdw5KpVT7kWXK44BF01dYlYPY6g1XZNoL4aiff5BaC9LN90sDZgII+F6g==" saltValue="mLFbvex+3er12AP0vmomd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Startovka!B47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Startovka!C47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Startovka!D47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Startovka!A47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Startovka!E47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Výsledky!G47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EzxH9DCNnLOs9i7IWLMVZ6eIaE2OYouYNP/TA34od6LtIWzVCVtOXnyr859EID1HrK91+ZFmm+NmYfNjU3V1g==" saltValue="dlS0d44G5VZH8X1gJDXpX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2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Startovka!B3</f>
        <v>Michaela Slavíčková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Startovka!C3</f>
        <v>Abby's Elves Azari Z Jesenické Smečky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Startovka!D3</f>
        <v>nova scotia duck tolling retriever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Startovka!A3</f>
        <v>2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Startovka!E3</f>
        <v>OB3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Výsledky!G3</f>
        <v>4</v>
      </c>
      <c r="D14" s="94" t="str">
        <f>IF(C13="OB3","Žlutá karta"," ")</f>
        <v>Žlutá karta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čtverce, položení a přivolání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zastavení, aport a skok přes překážku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6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18</v>
      </c>
      <c r="H23" s="64">
        <f t="shared" si="0"/>
        <v>18</v>
      </c>
      <c r="I23" s="64">
        <f t="shared" si="1"/>
        <v>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 do stoje/sedu/lehu</v>
      </c>
      <c r="D24" s="66">
        <v>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15</v>
      </c>
      <c r="H24" s="64">
        <f t="shared" si="0"/>
        <v>15</v>
      </c>
      <c r="I24" s="64">
        <f t="shared" si="1"/>
        <v>7.5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za pochodu a přivolání</v>
      </c>
      <c r="D25" s="66">
        <v>5.5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16.5</v>
      </c>
      <c r="H25" s="64">
        <f t="shared" si="0"/>
        <v>16.5</v>
      </c>
      <c r="I25" s="64">
        <f t="shared" si="1"/>
        <v>8.25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Chůze u nohy</v>
      </c>
      <c r="D26" s="66">
        <v>5.5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22</v>
      </c>
      <c r="H26" s="64">
        <f t="shared" si="0"/>
        <v>22</v>
      </c>
      <c r="I26" s="64">
        <f t="shared" si="1"/>
        <v>11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Směrový aport</v>
      </c>
      <c r="D27" s="66">
        <v>7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21</v>
      </c>
      <c r="H27" s="64">
        <f t="shared" si="0"/>
        <v>21</v>
      </c>
      <c r="I27" s="64">
        <f t="shared" si="1"/>
        <v>10.5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154.5</v>
      </c>
      <c r="E28" s="95"/>
      <c r="F28" s="95"/>
      <c r="G28" s="95"/>
      <c r="H28" s="64">
        <f>SUM(G18:G27)</f>
        <v>154.5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sAISHs7ai4mEn73F1Izo9KT8i7u/s/BpYar0hjG8z4iI44lhXPCPlj87BKQ8UqzQ9PfoHFro5PI9WIObs/2xg==" saltValue="r3ENihsk96jCrrWi6RNyc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Startovka!B48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Startovka!C48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Startovka!D48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Startovka!A48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Startovka!E48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Výsledky!G48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Hu3vAUz8Lc2AiwlxhGemVpJFZoAb9O3BcZtg5sppeo/3rSO2dYWcmfUEKqqun8RUbGTI0+eUGCefhLF4OULIQ==" saltValue="k2VkPlsOs5ZHhk9EnFsZ9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Startovka!B49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Startovka!C49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Startovka!D49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Startovka!A49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Startovka!E49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Výsledky!G49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afSfOa9+ywsBjevXpF7XNDWPdpz4E108zF0oXZF4chSmkvTSAXKMwleIyhFUz3fGqIBCVvp+uFm9GwtuInWaw==" saltValue="b2mrMUgUt1kwnafmjyL3j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Startovka!B50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Startovka!C50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Startovka!D50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Startovka!A50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Startovka!E50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Výsledky!G50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ljsNj1GzRrykG2YnbrlGzW4zHxVO5l4HdNDTHXF37dVGkBxJpMauMM6KCDfpOXngUX8bxcc1mY70ofHIQP//Q==" saltValue="MrjnScxZw6qC3GPIwNqzm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7" t="b">
        <f>IF(E17="není"," ",E17)</f>
        <v>0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7" t="b">
        <f>IF(E17="není"," ",IF(C13="OB-Z",Startovka!K8,IF(C13="OB1",Startovka!K12,IF(C13="OB2",Startovka!K16,IF(C13="OB3",Startovka!K20)))))</f>
        <v>0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>
        <f>Startovka!B51</f>
        <v>0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>
        <f>Startovka!C51</f>
        <v>0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>
        <f>Startovka!D51</f>
        <v>0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Startovka!A51</f>
        <v>0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>
        <f>Startovka!E51</f>
        <v>0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 t="str">
        <f>Výsledky!G51</f>
        <v>neurčeno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1" t="s">
        <v>67</v>
      </c>
      <c r="C28" s="91"/>
      <c r="D28" s="95" t="e">
        <f>IF(G13="ano","0",IF(G14="ano",H28-20,SUM(G18:G27)))</f>
        <v>#VALUE!</v>
      </c>
      <c r="E28" s="95"/>
      <c r="F28" s="95"/>
      <c r="G28" s="95"/>
      <c r="H28" s="64" t="e">
        <f>SUM(G18:G27)</f>
        <v>#VALUE!</v>
      </c>
      <c r="I28" s="64"/>
    </row>
    <row r="29" spans="1:9" ht="15.6" x14ac:dyDescent="0.3">
      <c r="A29" s="50"/>
      <c r="B29" s="91" t="s">
        <v>68</v>
      </c>
      <c r="C29" s="91"/>
      <c r="D29" s="92" t="e">
        <f>IF(G13="ano","Diskvalifikace",IF(Startovka!F2="N","Nenastoupil",IF(D28&gt;=256,"Výborně",IF(D28&gt;=224,"Velmi dobře",IF(D28&gt;=192,"Dobře",IF(D28&lt;=191.9,"Nehodnocen"," "))))))</f>
        <v>#VALUE!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HBhgtm+dlzzHBRr2ajCnK1rX4DIoLUEnVwDZJ4aBlaKjOFsF3dh5RcRSKnMHeCbEbwqy7eju92xvzGHZZhB8A==" saltValue="/ydUUPoOvikvsskmt1b1g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2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Startovka!B4</f>
        <v>Dagmar Hajdeckerová SK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Startovka!C4</f>
        <v>Doriel Reesheja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Startovka!D4</f>
        <v>border collie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Startovka!A4</f>
        <v>3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Startovka!E4</f>
        <v>OB3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Výsledky!G4</f>
        <v>1</v>
      </c>
      <c r="D14" s="94" t="str">
        <f>IF(C13="OB3","Žlutá karta"," ")</f>
        <v>Žlutá karta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9.5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19</v>
      </c>
      <c r="H19" s="64">
        <f t="shared" si="0"/>
        <v>19</v>
      </c>
      <c r="I19" s="64">
        <f t="shared" si="1"/>
        <v>9.5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čtverce, položení a přivolání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zastavení, aport a skok přes překážku</v>
      </c>
      <c r="D21" s="66">
        <v>10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20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 do stoje/sedu/lehu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za pochodu a přivolání</v>
      </c>
      <c r="D25" s="66">
        <v>9.5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28.5</v>
      </c>
      <c r="H25" s="64">
        <f t="shared" si="0"/>
        <v>28.5</v>
      </c>
      <c r="I25" s="64">
        <f t="shared" si="1"/>
        <v>14.25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Chůze u nohy</v>
      </c>
      <c r="D26" s="66">
        <v>9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36</v>
      </c>
      <c r="H26" s="64">
        <f t="shared" si="0"/>
        <v>36</v>
      </c>
      <c r="I26" s="64">
        <f t="shared" si="1"/>
        <v>18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Směrový aport</v>
      </c>
      <c r="D27" s="66">
        <v>10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30</v>
      </c>
      <c r="H27" s="64">
        <f t="shared" si="0"/>
        <v>30</v>
      </c>
      <c r="I27" s="64">
        <f t="shared" si="1"/>
        <v>15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300</v>
      </c>
      <c r="E28" s="95"/>
      <c r="F28" s="95"/>
      <c r="G28" s="95"/>
      <c r="H28" s="64">
        <f>SUM(G18:G27)</f>
        <v>300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Výborně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7AaGfvQkcMK4ZjC1TwlawCFcIX7zo4i/grQeNGy4b3HcU8teYvwDNMPSWh/2cda23QGJvc1U7o/Rtu/wPGdgg==" saltValue="ytbZcV+UrH2Czvpi60o/i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2" workbookViewId="0">
      <selection activeCell="D29" sqref="D29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Startovka!B5</f>
        <v>Lucia Oláhová SK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Startovka!C5</f>
        <v>Given to Fly Hardy origin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Startovka!D5</f>
        <v>border collie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Startovka!A5</f>
        <v>4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Startovka!E5</f>
        <v>OB3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Výsledky!G5</f>
        <v>2</v>
      </c>
      <c r="D14" s="94" t="str">
        <f>IF(C13="OB3","Žlutá karta"," ")</f>
        <v>Žlutá karta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9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18</v>
      </c>
      <c r="H19" s="64">
        <f t="shared" si="0"/>
        <v>18</v>
      </c>
      <c r="I19" s="64">
        <f t="shared" si="1"/>
        <v>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čtverce, položení a přivolání</v>
      </c>
      <c r="D20" s="66">
        <v>10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40</v>
      </c>
      <c r="H20" s="64">
        <f t="shared" si="0"/>
        <v>40</v>
      </c>
      <c r="I20" s="64">
        <f t="shared" si="1"/>
        <v>20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zastavení, aport a skok přes překážku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 do stoje/sedu/lehu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za pochodu a přivolání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Chůze u nohy</v>
      </c>
      <c r="D26" s="66">
        <v>8.5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34</v>
      </c>
      <c r="H26" s="64">
        <f t="shared" si="0"/>
        <v>34</v>
      </c>
      <c r="I26" s="64">
        <f t="shared" si="1"/>
        <v>17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Směrový aport</v>
      </c>
      <c r="D27" s="66">
        <v>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234.5</v>
      </c>
      <c r="E28" s="95"/>
      <c r="F28" s="95"/>
      <c r="G28" s="95"/>
      <c r="H28" s="64">
        <f>SUM(G18:G27)</f>
        <v>234.5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DC3z2iAtA0aqm7q5+a889u+Jodgr6Hak6wSYziqlDpdBTSq3JWimKqXUXT1sZCXtpO0dwSr13wXhx3udrmwZA==" saltValue="vBx8gbIX8+e//1h8JzhmD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2" workbookViewId="0">
      <selection activeCell="I21" sqref="I2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>Ralf Bjorklund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Barbora Smolková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Startovka!B6</f>
        <v>Denisa Ružová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Startovka!C6</f>
        <v>Interforce Speedlight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Startovka!D6</f>
        <v>border collie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Startovka!A6</f>
        <v>5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Startovka!E6</f>
        <v>OB3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Výsledky!G6</f>
        <v>3</v>
      </c>
      <c r="D14" s="94" t="str">
        <f>IF(C13="OB3","Žlutá karta"," ")</f>
        <v>Žlutá karta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Ralf Bjorklund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18</v>
      </c>
      <c r="H18" s="64">
        <f t="shared" ref="H18:H27" si="0">SUM(D18*F18)</f>
        <v>18</v>
      </c>
      <c r="I18" s="64">
        <f t="shared" ref="I18:I27" si="1">SUM(((D18+E18)*F18)/2)</f>
        <v>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10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20</v>
      </c>
      <c r="H19" s="64">
        <f t="shared" si="0"/>
        <v>20</v>
      </c>
      <c r="I19" s="64">
        <f t="shared" si="1"/>
        <v>10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čtverce, položení a přivolání</v>
      </c>
      <c r="D20" s="66">
        <v>0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okolo skupiny kuželů/barelu, zastavení, aport a skok přes překážku</v>
      </c>
      <c r="D21" s="66">
        <v>8.5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17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Přivolání se zastavením do stoje/sedu/lehu</v>
      </c>
      <c r="D24" s="66">
        <v>7.5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22.5</v>
      </c>
      <c r="H24" s="64">
        <f t="shared" si="0"/>
        <v>22.5</v>
      </c>
      <c r="I24" s="64">
        <f t="shared" si="1"/>
        <v>11.25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Odložení za pochodu a přivolání</v>
      </c>
      <c r="D25" s="66">
        <v>9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27</v>
      </c>
      <c r="H25" s="64">
        <f t="shared" si="0"/>
        <v>27</v>
      </c>
      <c r="I25" s="64">
        <f t="shared" si="1"/>
        <v>13.5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Chůze u nohy</v>
      </c>
      <c r="D26" s="66">
        <v>0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Směrový aport</v>
      </c>
      <c r="D27" s="66">
        <v>7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21</v>
      </c>
      <c r="H27" s="64">
        <f t="shared" si="0"/>
        <v>21</v>
      </c>
      <c r="I27" s="64">
        <f t="shared" si="1"/>
        <v>10.5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166.5</v>
      </c>
      <c r="E28" s="95"/>
      <c r="F28" s="95"/>
      <c r="G28" s="95"/>
      <c r="H28" s="64">
        <f>SUM(G18:G27)</f>
        <v>166.5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Nehodnocen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4x0OEc0SJ6mWIKVFnvExzGjxOO/fVhJEmWrZYHbyXYALKIwChA/kq4PMakPA/4qgsQCPJOj3cu2OwvXWTNjXg==" saltValue="YQUFiRywOsavMhUCiyGsO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2" workbookViewId="0">
      <selection activeCell="D29" sqref="D29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100" t="s">
        <v>51</v>
      </c>
      <c r="B1" s="100"/>
      <c r="C1" s="100"/>
      <c r="D1" s="100"/>
      <c r="E1" s="100"/>
      <c r="F1" s="100"/>
      <c r="G1" s="100"/>
      <c r="H1" s="44"/>
    </row>
    <row r="2" spans="1:11" ht="129.75" customHeight="1" x14ac:dyDescent="0.4">
      <c r="A2" s="96"/>
      <c r="B2" s="96"/>
      <c r="C2" s="96"/>
      <c r="D2" s="96"/>
      <c r="E2" s="96"/>
      <c r="F2" s="96"/>
      <c r="G2" s="96"/>
      <c r="H2" s="44"/>
    </row>
    <row r="3" spans="1:11" ht="15.6" x14ac:dyDescent="0.3">
      <c r="A3" s="45" t="s">
        <v>52</v>
      </c>
      <c r="B3" s="45"/>
      <c r="C3" s="101" t="str">
        <f>Startovka!I2</f>
        <v>Denisa Ružová</v>
      </c>
      <c r="D3" s="101"/>
      <c r="E3" s="101"/>
      <c r="F3" s="101"/>
      <c r="G3" s="101"/>
    </row>
    <row r="4" spans="1:11" ht="15.6" x14ac:dyDescent="0.3">
      <c r="A4" s="45" t="s">
        <v>53</v>
      </c>
      <c r="B4" s="45"/>
      <c r="C4" s="101" t="str">
        <f>Startovka!I3</f>
        <v>Českoslovesnké obedience závody OB3, OBZ, CACT, Bílany - Kroměříž</v>
      </c>
      <c r="D4" s="101"/>
      <c r="E4" s="101"/>
      <c r="F4" s="101"/>
      <c r="G4" s="101"/>
    </row>
    <row r="5" spans="1:11" ht="15.6" x14ac:dyDescent="0.3">
      <c r="A5" s="45" t="s">
        <v>54</v>
      </c>
      <c r="B5" s="45"/>
      <c r="C5" s="102" t="str">
        <f>Startovka!I4</f>
        <v>17.11.2024</v>
      </c>
      <c r="D5" s="102"/>
      <c r="E5" s="102"/>
      <c r="F5" s="102"/>
      <c r="G5" s="102"/>
      <c r="H5" s="46"/>
    </row>
    <row r="6" spans="1:11" ht="15.6" x14ac:dyDescent="0.3">
      <c r="A6" s="45" t="s">
        <v>55</v>
      </c>
      <c r="B6" s="45"/>
      <c r="C6" s="47" t="str">
        <f>D17</f>
        <v xml:space="preserve">Anna Musilová </v>
      </c>
      <c r="D6" s="97" t="str">
        <f>IF(E17="není"," ",E17)</f>
        <v xml:space="preserve"> </v>
      </c>
      <c r="E6" s="97"/>
      <c r="F6" s="97"/>
      <c r="G6" s="97"/>
      <c r="H6" s="96"/>
      <c r="I6" s="96"/>
      <c r="J6" s="96"/>
      <c r="K6" s="96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 xml:space="preserve">Barbora Smolková </v>
      </c>
      <c r="D7" s="97" t="str">
        <f>IF(E17="není"," ",IF(C13="OB-Z",Startovka!K8,IF(C13="OB1",Startovka!K12,IF(C13="OB2",Startovka!K16,IF(C13="OB3",Startovka!K20)))))</f>
        <v xml:space="preserve"> </v>
      </c>
      <c r="E7" s="97"/>
      <c r="F7" s="97"/>
      <c r="G7" s="97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3" t="s">
        <v>57</v>
      </c>
      <c r="B9" s="93"/>
      <c r="C9" s="48" t="str">
        <f>Startovka!B7</f>
        <v>Zuzana Jašková</v>
      </c>
      <c r="D9" s="98" t="s">
        <v>58</v>
      </c>
      <c r="E9" s="98"/>
      <c r="F9" s="98"/>
      <c r="G9" s="98"/>
    </row>
    <row r="10" spans="1:11" ht="20.100000000000001" customHeight="1" x14ac:dyDescent="0.3">
      <c r="A10" s="93" t="s">
        <v>59</v>
      </c>
      <c r="B10" s="93"/>
      <c r="C10" s="48" t="str">
        <f>Startovka!C7</f>
        <v xml:space="preserve">Young Majesty z Černobílých </v>
      </c>
      <c r="D10" s="99" t="s">
        <v>60</v>
      </c>
      <c r="E10" s="99"/>
      <c r="F10" s="99"/>
      <c r="G10" s="99"/>
    </row>
    <row r="11" spans="1:11" ht="20.100000000000001" customHeight="1" x14ac:dyDescent="0.3">
      <c r="A11" s="93" t="s">
        <v>61</v>
      </c>
      <c r="B11" s="93"/>
      <c r="C11" s="48" t="str">
        <f>Startovka!D7</f>
        <v>border collie</v>
      </c>
      <c r="D11" s="99"/>
      <c r="E11" s="99"/>
      <c r="F11" s="99"/>
      <c r="G11" s="99"/>
    </row>
    <row r="12" spans="1:11" ht="20.100000000000001" customHeight="1" x14ac:dyDescent="0.3">
      <c r="A12" s="93" t="s">
        <v>62</v>
      </c>
      <c r="B12" s="93"/>
      <c r="C12" s="48">
        <f>Startovka!A7</f>
        <v>6</v>
      </c>
      <c r="D12" s="99"/>
      <c r="E12" s="99"/>
      <c r="F12" s="99"/>
      <c r="G12" s="99"/>
    </row>
    <row r="13" spans="1:11" ht="20.100000000000001" customHeight="1" x14ac:dyDescent="0.3">
      <c r="A13" s="93" t="s">
        <v>63</v>
      </c>
      <c r="B13" s="93"/>
      <c r="C13" s="48" t="str">
        <f>Startovka!E7</f>
        <v>OB-Z</v>
      </c>
      <c r="D13" s="94" t="s">
        <v>64</v>
      </c>
      <c r="E13" s="94"/>
      <c r="F13" s="94"/>
      <c r="G13" s="51"/>
    </row>
    <row r="14" spans="1:11" ht="20.100000000000001" customHeight="1" x14ac:dyDescent="0.3">
      <c r="A14" s="93" t="s">
        <v>65</v>
      </c>
      <c r="B14" s="93"/>
      <c r="C14" s="48">
        <f>Výsledky!G7</f>
        <v>6</v>
      </c>
      <c r="D14" s="94" t="str">
        <f>IF(C13="OB3","Žlutá karta"," ")</f>
        <v xml:space="preserve"> </v>
      </c>
      <c r="E14" s="94"/>
      <c r="F14" s="94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Anna Musilová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15</v>
      </c>
      <c r="H19" s="64">
        <f t="shared" si="0"/>
        <v>15</v>
      </c>
      <c r="I19" s="64">
        <f t="shared" si="1"/>
        <v>7.5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do čtverce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do lehu nebo do sedu za chůze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 t="shared" si="0"/>
        <v>21</v>
      </c>
      <c r="I22" s="64">
        <f t="shared" si="1"/>
        <v>10.5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7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14</v>
      </c>
      <c r="H27" s="64">
        <f t="shared" si="0"/>
        <v>14</v>
      </c>
      <c r="I27" s="64">
        <f t="shared" si="1"/>
        <v>7</v>
      </c>
    </row>
    <row r="28" spans="1:9" ht="15.6" x14ac:dyDescent="0.3">
      <c r="A28" s="50"/>
      <c r="B28" s="91" t="s">
        <v>67</v>
      </c>
      <c r="C28" s="91"/>
      <c r="D28" s="95">
        <f>IF(G13="ano","0",IF(G14="ano",H28-20,SUM(G18:G27)))</f>
        <v>253.5</v>
      </c>
      <c r="E28" s="95"/>
      <c r="F28" s="95"/>
      <c r="G28" s="95"/>
      <c r="H28" s="64">
        <f>SUM(G18:G27)</f>
        <v>253.5</v>
      </c>
      <c r="I28" s="64"/>
    </row>
    <row r="29" spans="1:9" ht="15.6" x14ac:dyDescent="0.3">
      <c r="A29" s="50"/>
      <c r="B29" s="91" t="s">
        <v>68</v>
      </c>
      <c r="C29" s="91"/>
      <c r="D29" s="92" t="str">
        <f>IF(G13="ano","Diskvalifikace",IF(Startovka!F2="N","Nenastoupil",IF(D28&gt;=256,"Výborně",IF(D28&gt;=224,"Velmi dobře",IF(D28&gt;=192,"Dobře",IF(D28&lt;=191.9,"Nehodnocen"," "))))))</f>
        <v>Velmi dobře</v>
      </c>
      <c r="E29" s="92"/>
      <c r="F29" s="92"/>
      <c r="G29" s="92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a4PJIWom8sj7SzKEAnasJMgc7af4FPND3doGCQauQQPTuXcfEQ/YXBUqpOSKd16B2zgkA/QI3CCnJZvDMeWlQ==" saltValue="Lhsy1e5TMfxClUwyQpOuT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2024-11-17T13:40:52Z</cp:lastPrinted>
  <dcterms:created xsi:type="dcterms:W3CDTF">2020-01-31T23:26:18Z</dcterms:created>
  <dcterms:modified xsi:type="dcterms:W3CDTF">2024-11-21T08:49:22Z</dcterms:modified>
</cp:coreProperties>
</file>