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8E388733-0441-490C-9FEE-85280AF93303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91029"/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M13" i="3" s="1"/>
  <c r="E14" i="3"/>
  <c r="E15" i="3"/>
  <c r="E16" i="3"/>
  <c r="E17" i="3"/>
  <c r="E18" i="3"/>
  <c r="K18" i="3" s="1"/>
  <c r="E19" i="3"/>
  <c r="E20" i="3"/>
  <c r="E21" i="3"/>
  <c r="E22" i="3"/>
  <c r="E23" i="3"/>
  <c r="E24" i="3"/>
  <c r="E25" i="3"/>
  <c r="E26" i="3"/>
  <c r="M26" i="3" s="1"/>
  <c r="E27" i="3"/>
  <c r="E28" i="3"/>
  <c r="M28" i="3" s="1"/>
  <c r="E29" i="3"/>
  <c r="G29" i="3" s="1"/>
  <c r="E30" i="3"/>
  <c r="G30" i="3" s="1"/>
  <c r="E31" i="3"/>
  <c r="G31" i="3" s="1"/>
  <c r="E32" i="3"/>
  <c r="G32" i="3" s="1"/>
  <c r="E33" i="3"/>
  <c r="G33" i="3" s="1"/>
  <c r="E34" i="3"/>
  <c r="M34" i="3" s="1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N41" i="3" s="1"/>
  <c r="E42" i="3"/>
  <c r="N42" i="3" s="1"/>
  <c r="E43" i="3"/>
  <c r="L43" i="3" s="1"/>
  <c r="E44" i="3"/>
  <c r="G44" i="3" s="1"/>
  <c r="E45" i="3"/>
  <c r="G45" i="3" s="1"/>
  <c r="E46" i="3"/>
  <c r="G46" i="3" s="1"/>
  <c r="E47" i="3"/>
  <c r="G47" i="3" s="1"/>
  <c r="E48" i="3"/>
  <c r="G48" i="3" s="1"/>
  <c r="E49" i="3"/>
  <c r="N49" i="3" s="1"/>
  <c r="E50" i="3"/>
  <c r="K50" i="3" s="1"/>
  <c r="E51" i="3"/>
  <c r="G51" i="3" s="1"/>
  <c r="E4" i="3"/>
  <c r="E5" i="3"/>
  <c r="E6" i="3"/>
  <c r="E7" i="3"/>
  <c r="E8" i="3"/>
  <c r="E9" i="3"/>
  <c r="E10" i="3"/>
  <c r="M10" i="3" s="1"/>
  <c r="M11" i="3"/>
  <c r="E3" i="3"/>
  <c r="E2" i="3"/>
  <c r="C27" i="50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7" i="53" s="1"/>
  <c r="C12" i="53"/>
  <c r="C11" i="53"/>
  <c r="C10" i="53"/>
  <c r="C9" i="53"/>
  <c r="C5" i="53"/>
  <c r="C4" i="53"/>
  <c r="C3" i="53"/>
  <c r="F20" i="52"/>
  <c r="I20" i="52" s="1"/>
  <c r="C19" i="52"/>
  <c r="C13" i="52"/>
  <c r="C12" i="52"/>
  <c r="C11" i="52"/>
  <c r="C10" i="52"/>
  <c r="C9" i="52"/>
  <c r="C5" i="52"/>
  <c r="C4" i="52"/>
  <c r="C3" i="52"/>
  <c r="C13" i="51"/>
  <c r="C12" i="51"/>
  <c r="C11" i="51"/>
  <c r="C10" i="51"/>
  <c r="C9" i="51"/>
  <c r="C5" i="51"/>
  <c r="C4" i="51"/>
  <c r="C3" i="51"/>
  <c r="F24" i="50"/>
  <c r="I24" i="50" s="1"/>
  <c r="C13" i="50"/>
  <c r="C12" i="50"/>
  <c r="C11" i="50"/>
  <c r="C10" i="50"/>
  <c r="C9" i="50"/>
  <c r="C5" i="50"/>
  <c r="C4" i="50"/>
  <c r="C3" i="50"/>
  <c r="C13" i="49"/>
  <c r="C12" i="49"/>
  <c r="C11" i="49"/>
  <c r="C10" i="49"/>
  <c r="C9" i="49"/>
  <c r="C5" i="49"/>
  <c r="C4" i="49"/>
  <c r="C3" i="49"/>
  <c r="C13" i="48"/>
  <c r="C12" i="48"/>
  <c r="C11" i="48"/>
  <c r="C10" i="48"/>
  <c r="C9" i="48"/>
  <c r="C5" i="48"/>
  <c r="C4" i="48"/>
  <c r="C3" i="48"/>
  <c r="C13" i="47"/>
  <c r="C23" i="47" s="1"/>
  <c r="C12" i="47"/>
  <c r="C11" i="47"/>
  <c r="C10" i="47"/>
  <c r="C9" i="47"/>
  <c r="C5" i="47"/>
  <c r="C4" i="47"/>
  <c r="C3" i="47"/>
  <c r="C13" i="46"/>
  <c r="C27" i="46" s="1"/>
  <c r="C12" i="46"/>
  <c r="C11" i="46"/>
  <c r="C10" i="46"/>
  <c r="C9" i="46"/>
  <c r="C5" i="46"/>
  <c r="C4" i="46"/>
  <c r="C3" i="46"/>
  <c r="C13" i="45"/>
  <c r="C27" i="45" s="1"/>
  <c r="C12" i="45"/>
  <c r="C11" i="45"/>
  <c r="C10" i="45"/>
  <c r="C9" i="45"/>
  <c r="C5" i="45"/>
  <c r="C4" i="45"/>
  <c r="C3" i="45"/>
  <c r="C13" i="44"/>
  <c r="E17" i="44" s="1"/>
  <c r="D7" i="44" s="1"/>
  <c r="C12" i="44"/>
  <c r="C11" i="44"/>
  <c r="C10" i="44"/>
  <c r="C9" i="44"/>
  <c r="C5" i="44"/>
  <c r="C4" i="44"/>
  <c r="C3" i="44"/>
  <c r="C23" i="43"/>
  <c r="C13" i="43"/>
  <c r="C12" i="43"/>
  <c r="C11" i="43"/>
  <c r="C10" i="43"/>
  <c r="C9" i="43"/>
  <c r="C5" i="43"/>
  <c r="C4" i="43"/>
  <c r="C3" i="43"/>
  <c r="C13" i="42"/>
  <c r="C27" i="42" s="1"/>
  <c r="C12" i="42"/>
  <c r="C11" i="42"/>
  <c r="C10" i="42"/>
  <c r="C9" i="42"/>
  <c r="C5" i="42"/>
  <c r="C4" i="42"/>
  <c r="C3" i="42"/>
  <c r="C13" i="41"/>
  <c r="C27" i="41" s="1"/>
  <c r="C12" i="41"/>
  <c r="C11" i="41"/>
  <c r="C10" i="41"/>
  <c r="C9" i="41"/>
  <c r="C5" i="41"/>
  <c r="C4" i="41"/>
  <c r="C3" i="41"/>
  <c r="C13" i="40"/>
  <c r="E17" i="40" s="1"/>
  <c r="D7" i="40" s="1"/>
  <c r="C12" i="40"/>
  <c r="C11" i="40"/>
  <c r="C10" i="40"/>
  <c r="C9" i="40"/>
  <c r="C5" i="40"/>
  <c r="C4" i="40"/>
  <c r="C3" i="40"/>
  <c r="C13" i="39"/>
  <c r="C7" i="39" s="1"/>
  <c r="C12" i="39"/>
  <c r="C11" i="39"/>
  <c r="C10" i="39"/>
  <c r="C9" i="39"/>
  <c r="C5" i="39"/>
  <c r="C4" i="39"/>
  <c r="C3" i="39"/>
  <c r="C13" i="38"/>
  <c r="C27" i="38" s="1"/>
  <c r="C12" i="38"/>
  <c r="C11" i="38"/>
  <c r="C10" i="38"/>
  <c r="C9" i="38"/>
  <c r="C5" i="38"/>
  <c r="C4" i="38"/>
  <c r="C3" i="38"/>
  <c r="C13" i="37"/>
  <c r="C12" i="37"/>
  <c r="C11" i="37"/>
  <c r="C10" i="37"/>
  <c r="C9" i="37"/>
  <c r="C5" i="37"/>
  <c r="C4" i="37"/>
  <c r="C3" i="37"/>
  <c r="C26" i="36"/>
  <c r="C13" i="36"/>
  <c r="C27" i="36" s="1"/>
  <c r="C12" i="36"/>
  <c r="C11" i="36"/>
  <c r="C10" i="36"/>
  <c r="C9" i="36"/>
  <c r="C5" i="36"/>
  <c r="C4" i="36"/>
  <c r="C3" i="36"/>
  <c r="C13" i="35"/>
  <c r="C7" i="35" s="1"/>
  <c r="C12" i="35"/>
  <c r="C11" i="35"/>
  <c r="C10" i="35"/>
  <c r="C9" i="35"/>
  <c r="C5" i="35"/>
  <c r="C4" i="35"/>
  <c r="C3" i="35"/>
  <c r="F20" i="34"/>
  <c r="I20" i="34" s="1"/>
  <c r="C13" i="34"/>
  <c r="C27" i="34" s="1"/>
  <c r="C12" i="34"/>
  <c r="C11" i="34"/>
  <c r="C10" i="34"/>
  <c r="C9" i="34"/>
  <c r="C5" i="34"/>
  <c r="C4" i="34"/>
  <c r="C3" i="34"/>
  <c r="C13" i="33"/>
  <c r="C7" i="33" s="1"/>
  <c r="C12" i="33"/>
  <c r="C11" i="33"/>
  <c r="C10" i="33"/>
  <c r="C9" i="33"/>
  <c r="C5" i="33"/>
  <c r="C4" i="33"/>
  <c r="C3" i="33"/>
  <c r="F25" i="32"/>
  <c r="I25" i="32" s="1"/>
  <c r="C18" i="32"/>
  <c r="D17" i="32"/>
  <c r="C6" i="32" s="1"/>
  <c r="C13" i="32"/>
  <c r="D14" i="32" s="1"/>
  <c r="C12" i="32"/>
  <c r="C11" i="32"/>
  <c r="C10" i="32"/>
  <c r="C9" i="32"/>
  <c r="C5" i="32"/>
  <c r="C4" i="32"/>
  <c r="C3" i="32"/>
  <c r="C13" i="31"/>
  <c r="C7" i="31" s="1"/>
  <c r="C12" i="31"/>
  <c r="C11" i="31"/>
  <c r="C10" i="31"/>
  <c r="C9" i="31"/>
  <c r="C5" i="31"/>
  <c r="C4" i="31"/>
  <c r="C3" i="31"/>
  <c r="C13" i="30"/>
  <c r="F25" i="30" s="1"/>
  <c r="I25" i="30" s="1"/>
  <c r="C12" i="30"/>
  <c r="C11" i="30"/>
  <c r="C10" i="30"/>
  <c r="C9" i="30"/>
  <c r="C5" i="30"/>
  <c r="C4" i="30"/>
  <c r="C3" i="30"/>
  <c r="C13" i="29"/>
  <c r="C7" i="29" s="1"/>
  <c r="C12" i="29"/>
  <c r="C11" i="29"/>
  <c r="C10" i="29"/>
  <c r="C9" i="29"/>
  <c r="C5" i="29"/>
  <c r="C4" i="29"/>
  <c r="C3" i="29"/>
  <c r="C13" i="28"/>
  <c r="C12" i="28"/>
  <c r="C11" i="28"/>
  <c r="C10" i="28"/>
  <c r="C9" i="28"/>
  <c r="C5" i="28"/>
  <c r="C4" i="28"/>
  <c r="C3" i="28"/>
  <c r="C13" i="27"/>
  <c r="C12" i="27"/>
  <c r="C11" i="27"/>
  <c r="C10" i="27"/>
  <c r="C9" i="27"/>
  <c r="C5" i="27"/>
  <c r="C4" i="27"/>
  <c r="C3" i="27"/>
  <c r="C13" i="26"/>
  <c r="C12" i="26"/>
  <c r="C11" i="26"/>
  <c r="C10" i="26"/>
  <c r="C9" i="26"/>
  <c r="C5" i="26"/>
  <c r="C4" i="26"/>
  <c r="C3" i="26"/>
  <c r="C13" i="25"/>
  <c r="C27" i="25" s="1"/>
  <c r="C12" i="25"/>
  <c r="C11" i="25"/>
  <c r="C10" i="25"/>
  <c r="C9" i="25"/>
  <c r="C5" i="25"/>
  <c r="C4" i="25"/>
  <c r="C3" i="25"/>
  <c r="C13" i="24"/>
  <c r="C12" i="24"/>
  <c r="C11" i="24"/>
  <c r="C10" i="24"/>
  <c r="C9" i="24"/>
  <c r="C5" i="24"/>
  <c r="C4" i="24"/>
  <c r="C3" i="24"/>
  <c r="C13" i="23"/>
  <c r="C7" i="23" s="1"/>
  <c r="C12" i="23"/>
  <c r="C11" i="23"/>
  <c r="C10" i="23"/>
  <c r="C9" i="23"/>
  <c r="C5" i="23"/>
  <c r="C4" i="23"/>
  <c r="C3" i="23"/>
  <c r="C13" i="22"/>
  <c r="C12" i="22"/>
  <c r="C11" i="22"/>
  <c r="C10" i="22"/>
  <c r="C9" i="22"/>
  <c r="C5" i="22"/>
  <c r="C4" i="22"/>
  <c r="C3" i="22"/>
  <c r="C13" i="21"/>
  <c r="C7" i="21" s="1"/>
  <c r="C12" i="21"/>
  <c r="C11" i="21"/>
  <c r="C10" i="21"/>
  <c r="C9" i="21"/>
  <c r="C5" i="21"/>
  <c r="C4" i="21"/>
  <c r="C3" i="21"/>
  <c r="C13" i="20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27" i="18" s="1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12" i="16"/>
  <c r="C11" i="16"/>
  <c r="C10" i="16"/>
  <c r="C9" i="16"/>
  <c r="C5" i="16"/>
  <c r="C4" i="16"/>
  <c r="C3" i="16"/>
  <c r="C13" i="15"/>
  <c r="C12" i="15"/>
  <c r="C11" i="15"/>
  <c r="C10" i="15"/>
  <c r="C9" i="15"/>
  <c r="C5" i="15"/>
  <c r="C4" i="15"/>
  <c r="C3" i="15"/>
  <c r="C13" i="14"/>
  <c r="C12" i="14"/>
  <c r="C11" i="14"/>
  <c r="C10" i="14"/>
  <c r="C9" i="14"/>
  <c r="C5" i="14"/>
  <c r="C4" i="14"/>
  <c r="C3" i="14"/>
  <c r="C13" i="13"/>
  <c r="C27" i="13" s="1"/>
  <c r="C12" i="13"/>
  <c r="C11" i="13"/>
  <c r="C10" i="13"/>
  <c r="C9" i="13"/>
  <c r="C5" i="13"/>
  <c r="C4" i="13"/>
  <c r="C3" i="13"/>
  <c r="C13" i="12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27" i="9" s="1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F3" i="3"/>
  <c r="F4" i="3"/>
  <c r="F5" i="3"/>
  <c r="F10" i="3"/>
  <c r="F6" i="3"/>
  <c r="F8" i="3"/>
  <c r="F20" i="3"/>
  <c r="F22" i="3"/>
  <c r="F24" i="3"/>
  <c r="F25" i="3"/>
  <c r="F23" i="3"/>
  <c r="F26" i="3"/>
  <c r="F21" i="3"/>
  <c r="F27" i="3"/>
  <c r="M27" i="3"/>
  <c r="F14" i="3"/>
  <c r="F15" i="3"/>
  <c r="F17" i="3"/>
  <c r="F11" i="3"/>
  <c r="F13" i="3"/>
  <c r="M6" i="3"/>
  <c r="F19" i="3"/>
  <c r="F12" i="3"/>
  <c r="F18" i="3"/>
  <c r="F16" i="3"/>
  <c r="D14" i="51"/>
  <c r="D14" i="50"/>
  <c r="D14" i="48"/>
  <c r="D14" i="44"/>
  <c r="D14" i="41"/>
  <c r="D14" i="40"/>
  <c r="D14" i="35"/>
  <c r="D14" i="34"/>
  <c r="D14" i="33"/>
  <c r="D14" i="31"/>
  <c r="D14" i="29"/>
  <c r="D14" i="13"/>
  <c r="M48" i="3"/>
  <c r="M45" i="3"/>
  <c r="N44" i="3"/>
  <c r="M44" i="3"/>
  <c r="L44" i="3"/>
  <c r="M43" i="3"/>
  <c r="M40" i="3"/>
  <c r="M38" i="3"/>
  <c r="N36" i="3"/>
  <c r="L36" i="3"/>
  <c r="K35" i="3"/>
  <c r="M32" i="3"/>
  <c r="L32" i="3"/>
  <c r="K32" i="3"/>
  <c r="M7" i="3"/>
  <c r="M3" i="3"/>
  <c r="K28" i="3" l="1"/>
  <c r="F21" i="46"/>
  <c r="I21" i="46" s="1"/>
  <c r="K36" i="3"/>
  <c r="M50" i="3"/>
  <c r="D17" i="30"/>
  <c r="C6" i="30" s="1"/>
  <c r="E17" i="30"/>
  <c r="D7" i="30" s="1"/>
  <c r="C25" i="45"/>
  <c r="C27" i="30"/>
  <c r="C25" i="30"/>
  <c r="F19" i="41"/>
  <c r="I19" i="41" s="1"/>
  <c r="C27" i="33"/>
  <c r="C19" i="30"/>
  <c r="D14" i="46"/>
  <c r="D14" i="53"/>
  <c r="N38" i="3"/>
  <c r="D14" i="30"/>
  <c r="D14" i="9"/>
  <c r="C27" i="6"/>
  <c r="C7" i="6"/>
  <c r="C21" i="12"/>
  <c r="C7" i="12"/>
  <c r="C25" i="14"/>
  <c r="C7" i="14"/>
  <c r="C24" i="15"/>
  <c r="C7" i="15"/>
  <c r="C19" i="16"/>
  <c r="C7" i="16"/>
  <c r="C19" i="20"/>
  <c r="C7" i="20"/>
  <c r="C26" i="24"/>
  <c r="C7" i="24"/>
  <c r="C23" i="26"/>
  <c r="C7" i="26"/>
  <c r="F26" i="32"/>
  <c r="I26" i="32" s="1"/>
  <c r="C7" i="32"/>
  <c r="D17" i="37"/>
  <c r="C6" i="37" s="1"/>
  <c r="C7" i="37"/>
  <c r="F26" i="38"/>
  <c r="I26" i="38" s="1"/>
  <c r="G26" i="38" s="1"/>
  <c r="C7" i="38"/>
  <c r="F26" i="40"/>
  <c r="I26" i="40" s="1"/>
  <c r="C7" i="40"/>
  <c r="F26" i="44"/>
  <c r="C7" i="44"/>
  <c r="F26" i="46"/>
  <c r="I26" i="46" s="1"/>
  <c r="C7" i="46"/>
  <c r="F26" i="48"/>
  <c r="I26" i="48" s="1"/>
  <c r="C7" i="48"/>
  <c r="F18" i="49"/>
  <c r="I18" i="49" s="1"/>
  <c r="C7" i="49"/>
  <c r="F26" i="50"/>
  <c r="I26" i="50" s="1"/>
  <c r="C7" i="50"/>
  <c r="C27" i="26"/>
  <c r="M29" i="3"/>
  <c r="L37" i="3"/>
  <c r="L45" i="3"/>
  <c r="D14" i="12"/>
  <c r="D14" i="24"/>
  <c r="C25" i="32"/>
  <c r="C27" i="17"/>
  <c r="C27" i="21"/>
  <c r="C27" i="29"/>
  <c r="C27" i="37"/>
  <c r="C27" i="49"/>
  <c r="C27" i="53"/>
  <c r="G43" i="3"/>
  <c r="C19" i="5"/>
  <c r="C7" i="5"/>
  <c r="C21" i="9"/>
  <c r="C7" i="9"/>
  <c r="C25" i="13"/>
  <c r="C7" i="13"/>
  <c r="C25" i="18"/>
  <c r="C7" i="18"/>
  <c r="C26" i="22"/>
  <c r="C7" i="22"/>
  <c r="C19" i="28"/>
  <c r="C7" i="28"/>
  <c r="F19" i="47"/>
  <c r="H19" i="47" s="1"/>
  <c r="C7" i="47"/>
  <c r="C19" i="51"/>
  <c r="C7" i="51"/>
  <c r="F26" i="42"/>
  <c r="I26" i="42" s="1"/>
  <c r="C7" i="42"/>
  <c r="F22" i="43"/>
  <c r="I22" i="43" s="1"/>
  <c r="C7" i="43"/>
  <c r="C23" i="45"/>
  <c r="C7" i="45"/>
  <c r="F26" i="52"/>
  <c r="H26" i="52" s="1"/>
  <c r="C7" i="52"/>
  <c r="C27" i="14"/>
  <c r="C27" i="22"/>
  <c r="F26" i="29"/>
  <c r="I26" i="29" s="1"/>
  <c r="D14" i="11"/>
  <c r="M5" i="3"/>
  <c r="N9" i="3"/>
  <c r="F20" i="44"/>
  <c r="I20" i="44" s="1"/>
  <c r="G20" i="44" s="1"/>
  <c r="F22" i="47"/>
  <c r="I22" i="47" s="1"/>
  <c r="F22" i="51"/>
  <c r="I22" i="51" s="1"/>
  <c r="F25" i="52"/>
  <c r="I25" i="52" s="1"/>
  <c r="C27" i="8"/>
  <c r="C27" i="12"/>
  <c r="C27" i="16"/>
  <c r="C27" i="20"/>
  <c r="C27" i="24"/>
  <c r="C27" i="28"/>
  <c r="C27" i="32"/>
  <c r="C27" i="40"/>
  <c r="C27" i="44"/>
  <c r="C27" i="48"/>
  <c r="C27" i="52"/>
  <c r="C27" i="4"/>
  <c r="C7" i="4"/>
  <c r="C27" i="7"/>
  <c r="C7" i="7"/>
  <c r="C25" i="25"/>
  <c r="C7" i="25"/>
  <c r="C21" i="27"/>
  <c r="C7" i="27"/>
  <c r="F26" i="36"/>
  <c r="I26" i="36" s="1"/>
  <c r="C7" i="36"/>
  <c r="F26" i="30"/>
  <c r="H26" i="30" s="1"/>
  <c r="C7" i="30"/>
  <c r="F26" i="34"/>
  <c r="I26" i="34" s="1"/>
  <c r="C7" i="34"/>
  <c r="F27" i="41"/>
  <c r="I27" i="41" s="1"/>
  <c r="C7" i="41"/>
  <c r="C27" i="10"/>
  <c r="L29" i="3"/>
  <c r="D14" i="16"/>
  <c r="K29" i="3"/>
  <c r="N45" i="3"/>
  <c r="D14" i="10"/>
  <c r="D14" i="14"/>
  <c r="D14" i="43"/>
  <c r="D14" i="47"/>
  <c r="D14" i="52"/>
  <c r="L30" i="3"/>
  <c r="L38" i="3"/>
  <c r="D17" i="29"/>
  <c r="C6" i="29" s="1"/>
  <c r="C21" i="30"/>
  <c r="E17" i="32"/>
  <c r="D7" i="32" s="1"/>
  <c r="C26" i="32"/>
  <c r="C25" i="40"/>
  <c r="C18" i="44"/>
  <c r="C21" i="47"/>
  <c r="F19" i="51"/>
  <c r="I19" i="51" s="1"/>
  <c r="C22" i="52"/>
  <c r="C27" i="11"/>
  <c r="C27" i="15"/>
  <c r="C27" i="19"/>
  <c r="C27" i="23"/>
  <c r="C27" i="27"/>
  <c r="C27" i="31"/>
  <c r="C27" i="35"/>
  <c r="C27" i="39"/>
  <c r="C27" i="43"/>
  <c r="C27" i="47"/>
  <c r="C27" i="51"/>
  <c r="G49" i="3"/>
  <c r="G41" i="3"/>
  <c r="G50" i="3"/>
  <c r="G42" i="3"/>
  <c r="G34" i="3"/>
  <c r="N50" i="3"/>
  <c r="L41" i="3"/>
  <c r="M41" i="3"/>
  <c r="K49" i="3"/>
  <c r="M33" i="3"/>
  <c r="L42" i="3"/>
  <c r="M49" i="3"/>
  <c r="K17" i="3"/>
  <c r="M42" i="3"/>
  <c r="F27" i="5"/>
  <c r="C27" i="5"/>
  <c r="H26" i="32"/>
  <c r="H22" i="51"/>
  <c r="C21" i="52"/>
  <c r="C26" i="52"/>
  <c r="D17" i="52"/>
  <c r="C6" i="52" s="1"/>
  <c r="C21" i="51"/>
  <c r="F26" i="51"/>
  <c r="I26" i="51" s="1"/>
  <c r="F27" i="51"/>
  <c r="I27" i="51" s="1"/>
  <c r="F18" i="51"/>
  <c r="I18" i="51" s="1"/>
  <c r="C25" i="50"/>
  <c r="F25" i="50"/>
  <c r="I25" i="50" s="1"/>
  <c r="E17" i="50"/>
  <c r="D7" i="50" s="1"/>
  <c r="C26" i="50"/>
  <c r="C18" i="50"/>
  <c r="C19" i="50"/>
  <c r="F20" i="50"/>
  <c r="I20" i="50" s="1"/>
  <c r="G20" i="50" s="1"/>
  <c r="C21" i="50"/>
  <c r="D14" i="49"/>
  <c r="C23" i="49"/>
  <c r="F26" i="49"/>
  <c r="I26" i="49" s="1"/>
  <c r="E17" i="48"/>
  <c r="D6" i="48" s="1"/>
  <c r="F21" i="48"/>
  <c r="I21" i="48" s="1"/>
  <c r="F24" i="48"/>
  <c r="I24" i="48" s="1"/>
  <c r="F26" i="47"/>
  <c r="I26" i="47" s="1"/>
  <c r="F27" i="47"/>
  <c r="I27" i="47" s="1"/>
  <c r="F18" i="47"/>
  <c r="H18" i="47" s="1"/>
  <c r="F24" i="46"/>
  <c r="F25" i="46"/>
  <c r="I25" i="46" s="1"/>
  <c r="E17" i="46"/>
  <c r="G21" i="46" s="1"/>
  <c r="C26" i="46"/>
  <c r="C19" i="46"/>
  <c r="F20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F20" i="32"/>
  <c r="I20" i="32" s="1"/>
  <c r="G20" i="32" s="1"/>
  <c r="C21" i="32"/>
  <c r="C23" i="32"/>
  <c r="F24" i="32"/>
  <c r="D6" i="30"/>
  <c r="C23" i="30"/>
  <c r="F24" i="30"/>
  <c r="I24" i="30" s="1"/>
  <c r="C18" i="30"/>
  <c r="C26" i="30"/>
  <c r="F20" i="30"/>
  <c r="I20" i="30" s="1"/>
  <c r="D14" i="25"/>
  <c r="C21" i="16"/>
  <c r="D14" i="5"/>
  <c r="C25" i="6"/>
  <c r="D14" i="6"/>
  <c r="D14" i="4"/>
  <c r="C23" i="4"/>
  <c r="H26" i="40"/>
  <c r="H26" i="46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F21" i="36"/>
  <c r="I21" i="36" s="1"/>
  <c r="E17" i="38"/>
  <c r="F24" i="38"/>
  <c r="I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G26" i="34" s="1"/>
  <c r="F24" i="34"/>
  <c r="E17" i="36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L34" i="3"/>
  <c r="D14" i="38"/>
  <c r="H21" i="46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H25" i="44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G26" i="42"/>
  <c r="G26" i="36"/>
  <c r="G24" i="48"/>
  <c r="D6" i="44"/>
  <c r="D6" i="50"/>
  <c r="C23" i="29"/>
  <c r="L5" i="3"/>
  <c r="N7" i="3"/>
  <c r="C19" i="23"/>
  <c r="L9" i="3"/>
  <c r="M9" i="3"/>
  <c r="N10" i="3"/>
  <c r="D14" i="18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K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1" i="48"/>
  <c r="I19" i="47"/>
  <c r="H27" i="51"/>
  <c r="H25" i="52"/>
  <c r="H25" i="30"/>
  <c r="G25" i="30" s="1"/>
  <c r="H25" i="32"/>
  <c r="H24" i="50"/>
  <c r="H20" i="34"/>
  <c r="L35" i="3"/>
  <c r="N43" i="3"/>
  <c r="M51" i="3"/>
  <c r="N51" i="3"/>
  <c r="L8" i="3"/>
  <c r="L47" i="3"/>
  <c r="M35" i="3"/>
  <c r="K31" i="3"/>
  <c r="M47" i="3"/>
  <c r="L31" i="3"/>
  <c r="N8" i="3"/>
  <c r="M30" i="3"/>
  <c r="M46" i="3"/>
  <c r="M4" i="3"/>
  <c r="M12" i="3"/>
  <c r="K37" i="3"/>
  <c r="L40" i="3"/>
  <c r="N46" i="3"/>
  <c r="L48" i="3"/>
  <c r="N40" i="3"/>
  <c r="N48" i="3"/>
  <c r="N37" i="3"/>
  <c r="L39" i="3"/>
  <c r="K33" i="3"/>
  <c r="M39" i="3"/>
  <c r="N39" i="3"/>
  <c r="M24" i="3"/>
  <c r="K30" i="3"/>
  <c r="L33" i="3"/>
  <c r="L46" i="3"/>
  <c r="H26" i="42"/>
  <c r="H26" i="36"/>
  <c r="I24" i="44"/>
  <c r="G24" i="44" s="1"/>
  <c r="H20" i="52"/>
  <c r="H26" i="48"/>
  <c r="H26" i="34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D7" i="48"/>
  <c r="G26" i="40"/>
  <c r="G26" i="48"/>
  <c r="G21" i="48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C23" i="8"/>
  <c r="D14" i="8"/>
  <c r="C25" i="8"/>
  <c r="C21" i="7"/>
  <c r="C22" i="7"/>
  <c r="C23" i="7"/>
  <c r="C25" i="7"/>
  <c r="D17" i="7"/>
  <c r="C6" i="7" s="1"/>
  <c r="C26" i="7"/>
  <c r="K16" i="3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D7" i="18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H27" i="41" l="1"/>
  <c r="H22" i="47"/>
  <c r="D6" i="32"/>
  <c r="G26" i="46"/>
  <c r="G25" i="46"/>
  <c r="G26" i="32"/>
  <c r="I26" i="30"/>
  <c r="G26" i="30" s="1"/>
  <c r="H26" i="50"/>
  <c r="H25" i="40"/>
  <c r="H21" i="40"/>
  <c r="H19" i="51"/>
  <c r="H26" i="49"/>
  <c r="H26" i="38"/>
  <c r="G26" i="50"/>
  <c r="G24" i="38"/>
  <c r="H26" i="44"/>
  <c r="I26" i="44"/>
  <c r="G26" i="44" s="1"/>
  <c r="H26" i="29"/>
  <c r="H26" i="45"/>
  <c r="H22" i="43"/>
  <c r="G24" i="50"/>
  <c r="G21" i="34"/>
  <c r="G25" i="32"/>
  <c r="G21" i="36"/>
  <c r="I26" i="52"/>
  <c r="H20" i="44"/>
  <c r="G25" i="50"/>
  <c r="H18" i="45"/>
  <c r="H20" i="32"/>
  <c r="H26" i="33"/>
  <c r="H24" i="38"/>
  <c r="H24" i="48"/>
  <c r="H27" i="47"/>
  <c r="H26" i="47"/>
  <c r="H26" i="41"/>
  <c r="H22" i="41"/>
  <c r="H20" i="30"/>
  <c r="G20" i="30" s="1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G24" i="30" s="1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I21" i="30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I24" i="27"/>
  <c r="H24" i="27"/>
  <c r="I27" i="35"/>
  <c r="G27" i="35" s="1"/>
  <c r="H27" i="35"/>
  <c r="I25" i="29"/>
  <c r="H25" i="29"/>
  <c r="D7" i="37"/>
  <c r="D6" i="37"/>
  <c r="G19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7" i="30" l="1"/>
  <c r="G21" i="30"/>
  <c r="G18" i="30"/>
  <c r="H28" i="30" s="1"/>
  <c r="G23" i="30"/>
  <c r="G19" i="30"/>
  <c r="G22" i="30"/>
  <c r="G24" i="17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8" i="30" l="1"/>
  <c r="H28" i="3" s="1"/>
  <c r="L28" i="3" s="1"/>
  <c r="D29" i="52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D28" i="8"/>
  <c r="H6" i="3" s="1"/>
  <c r="D28" i="7"/>
  <c r="D28" i="6"/>
  <c r="D28" i="5"/>
  <c r="H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41"/>
  <c r="I39" i="3" s="1"/>
  <c r="D29" i="47"/>
  <c r="I45" i="3" s="1"/>
  <c r="D29" i="53"/>
  <c r="I51" i="3" s="1"/>
  <c r="D29" i="34"/>
  <c r="I32" i="3" s="1"/>
  <c r="D29" i="45"/>
  <c r="I43" i="3" s="1"/>
  <c r="D29" i="30" l="1"/>
  <c r="I28" i="3" s="1"/>
  <c r="D29" i="19"/>
  <c r="I17" i="3" s="1"/>
  <c r="H17" i="3"/>
  <c r="L17" i="3" s="1"/>
  <c r="L3" i="3"/>
  <c r="H26" i="3"/>
  <c r="D29" i="12"/>
  <c r="I10" i="3" s="1"/>
  <c r="H10" i="3"/>
  <c r="L10" i="3" s="1"/>
  <c r="D29" i="16"/>
  <c r="I14" i="3" s="1"/>
  <c r="H14" i="3"/>
  <c r="L14" i="3" s="1"/>
  <c r="K44" i="3"/>
  <c r="H20" i="3"/>
  <c r="M20" i="3" s="1"/>
  <c r="D29" i="26"/>
  <c r="I24" i="3" s="1"/>
  <c r="H24" i="3"/>
  <c r="D29" i="23"/>
  <c r="I21" i="3" s="1"/>
  <c r="H21" i="3"/>
  <c r="M21" i="3" s="1"/>
  <c r="D29" i="18"/>
  <c r="I16" i="3" s="1"/>
  <c r="H16" i="3"/>
  <c r="L16" i="3" s="1"/>
  <c r="D29" i="7"/>
  <c r="I5" i="3" s="1"/>
  <c r="H5" i="3"/>
  <c r="D29" i="11"/>
  <c r="I9" i="3" s="1"/>
  <c r="H9" i="3"/>
  <c r="D29" i="15"/>
  <c r="I13" i="3" s="1"/>
  <c r="H13" i="3"/>
  <c r="L13" i="3" s="1"/>
  <c r="K43" i="3"/>
  <c r="H19" i="3"/>
  <c r="M19" i="3" s="1"/>
  <c r="K47" i="3"/>
  <c r="H23" i="3"/>
  <c r="L4" i="3"/>
  <c r="H25" i="3"/>
  <c r="N25" i="3" s="1"/>
  <c r="D29" i="13"/>
  <c r="I11" i="3" s="1"/>
  <c r="H11" i="3"/>
  <c r="L11" i="3" s="1"/>
  <c r="D29" i="17"/>
  <c r="I15" i="3" s="1"/>
  <c r="H15" i="3"/>
  <c r="L15" i="3" s="1"/>
  <c r="D29" i="10"/>
  <c r="I8" i="3" s="1"/>
  <c r="H8" i="3"/>
  <c r="D29" i="14"/>
  <c r="I12" i="3" s="1"/>
  <c r="H12" i="3"/>
  <c r="L12" i="3" s="1"/>
  <c r="D29" i="20"/>
  <c r="I18" i="3" s="1"/>
  <c r="H18" i="3"/>
  <c r="L18" i="3" s="1"/>
  <c r="K46" i="3"/>
  <c r="H22" i="3"/>
  <c r="L2" i="3"/>
  <c r="H27" i="3"/>
  <c r="D29" i="4"/>
  <c r="I2" i="3" s="1"/>
  <c r="H2" i="3"/>
  <c r="N2" i="3" s="1"/>
  <c r="M25" i="3"/>
  <c r="H4" i="3"/>
  <c r="N4" i="3" s="1"/>
  <c r="D29" i="29"/>
  <c r="I27" i="3" s="1"/>
  <c r="N20" i="3"/>
  <c r="N31" i="3"/>
  <c r="N33" i="3"/>
  <c r="N28" i="3"/>
  <c r="N30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M16" i="3"/>
  <c r="K14" i="3"/>
  <c r="N19" i="3"/>
  <c r="K13" i="3"/>
  <c r="K8" i="3"/>
  <c r="D29" i="9"/>
  <c r="I7" i="3" s="1"/>
  <c r="M17" i="3"/>
  <c r="D29" i="8"/>
  <c r="I6" i="3" s="1"/>
  <c r="K12" i="3"/>
  <c r="L22" i="3"/>
  <c r="K22" i="3"/>
  <c r="L20" i="3"/>
  <c r="K20" i="3"/>
  <c r="L26" i="3"/>
  <c r="K26" i="3"/>
  <c r="L25" i="3"/>
  <c r="K25" i="3"/>
  <c r="D29" i="22"/>
  <c r="I20" i="3" s="1"/>
  <c r="L21" i="3"/>
  <c r="K21" i="3"/>
  <c r="D29" i="21"/>
  <c r="I19" i="3" s="1"/>
  <c r="K11" i="3"/>
  <c r="K3" i="3"/>
  <c r="M18" i="3"/>
  <c r="N17" i="3"/>
  <c r="M14" i="3"/>
  <c r="N14" i="3"/>
  <c r="M15" i="3"/>
  <c r="N15" i="3"/>
  <c r="N23" i="3" l="1"/>
  <c r="M23" i="3"/>
  <c r="L19" i="3"/>
  <c r="G12" i="3" s="1"/>
  <c r="C14" i="14" s="1"/>
  <c r="N22" i="3"/>
  <c r="M22" i="3"/>
  <c r="G13" i="3"/>
  <c r="C14" i="15" s="1"/>
  <c r="G15" i="3"/>
  <c r="C14" i="17" s="1"/>
  <c r="G16" i="3"/>
  <c r="C14" i="18" s="1"/>
  <c r="G17" i="3"/>
  <c r="C14" i="19" s="1"/>
  <c r="K2" i="3"/>
  <c r="N24" i="3"/>
  <c r="K24" i="3"/>
  <c r="N27" i="3"/>
  <c r="K27" i="3"/>
  <c r="K5" i="3"/>
  <c r="K19" i="3"/>
  <c r="K45" i="3"/>
  <c r="K6" i="3"/>
  <c r="K40" i="3"/>
  <c r="N16" i="3"/>
  <c r="N29" i="3"/>
  <c r="G28" i="3" s="1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23" i="3" l="1"/>
  <c r="C14" i="25" s="1"/>
  <c r="G19" i="3"/>
  <c r="C14" i="21" s="1"/>
  <c r="G18" i="3"/>
  <c r="C14" i="20" s="1"/>
  <c r="G11" i="3"/>
  <c r="C14" i="13" s="1"/>
  <c r="G14" i="3"/>
  <c r="C14" i="16" s="1"/>
  <c r="G8" i="3"/>
  <c r="C14" i="10" s="1"/>
  <c r="G4" i="3"/>
  <c r="C14" i="6" s="1"/>
  <c r="G27" i="3"/>
  <c r="G6" i="3"/>
  <c r="C14" i="8" s="1"/>
  <c r="G5" i="3"/>
  <c r="C14" i="7" s="1"/>
  <c r="G25" i="3"/>
  <c r="C14" i="27" s="1"/>
  <c r="G10" i="3"/>
  <c r="C14" i="12" s="1"/>
  <c r="G20" i="3"/>
  <c r="C14" i="22" s="1"/>
  <c r="G22" i="3"/>
  <c r="C14" i="24" s="1"/>
  <c r="G21" i="3"/>
  <c r="C14" i="23" s="1"/>
  <c r="G24" i="3"/>
  <c r="C14" i="26" s="1"/>
  <c r="G9" i="3"/>
  <c r="C14" i="11" s="1"/>
  <c r="G7" i="3"/>
  <c r="C14" i="9" s="1"/>
  <c r="G26" i="3"/>
  <c r="C14" i="28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G3" i="3"/>
  <c r="G2" i="3"/>
  <c r="C14" i="5" l="1"/>
  <c r="C14" i="4"/>
  <c r="C14" i="50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<sst xmlns="http://schemas.openxmlformats.org/spreadsheetml/2006/main" count="1421" uniqueCount="147">
  <si>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</si>
  <si>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</si>
  <si>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</si>
  <si>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</si>
  <si>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</si>
  <si>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</si>
  <si>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</si>
  <si>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</si>
  <si>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</si>
  <si>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</si>
  <si>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</si>
  <si>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</si>
  <si>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</si>
  <si>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</si>
  <si>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</si>
  <si>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</si>
  <si>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</si>
  <si>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</si>
  <si>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</si>
  <si>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</si>
  <si>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</si>
  <si>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</si>
  <si>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</si>
  <si>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</si>
  <si>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</si>
  <si>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</si>
  <si>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</si>
  <si>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</si>
  <si>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</si>
  <si>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</si>
  <si>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</si>
  <si>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</si>
  <si>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</si>
  <si>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</si>
  <si>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</si>
  <si>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</si>
  <si>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</si>
  <si>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</si>
  <si>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</si>
  <si>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</si>
  <si>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</si>
  <si>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</si>
  <si>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</si>
  <si>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</si>
  <si>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</si>
  <si>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</si>
  <si>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</si>
  <si>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</si>
  <si>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</si>
  <si>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</si>
  <si>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</si>
  <si>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</si>
  <si>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</si>
  <si>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</si>
  <si>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</si>
  <si>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</si>
  <si>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</si>
  <si>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</si>
  <si>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</si>
  <si>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</si>
  <si>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</si>
  <si>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</si>
  <si>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</si>
  <si>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</si>
  <si>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</si>
  <si>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</si>
  <si>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</si>
  <si>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</si>
  <si>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</si>
  <si>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</si>
  <si>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</si>
  <si>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</si>
  <si>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</si>
  <si>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</si>
  <si>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</si>
  <si>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</si>
  <si>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</si>
  <si>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</si>
  <si>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</si>
  <si>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</si>
  <si>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</si>
  <si>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</si>
  <si>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</si>
  <si>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</si>
  <si>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ZKO 648 Česká Třebová Javorka</t>
  </si>
  <si>
    <t>Podzimní závod OB Javorka</t>
  </si>
  <si>
    <t>Lada Richterová</t>
  </si>
  <si>
    <t>Kristýna Pražáková</t>
  </si>
  <si>
    <t>Here comes Hardy origin</t>
  </si>
  <si>
    <t>Nikola Sejkorová</t>
  </si>
  <si>
    <t>Hana Langrová</t>
  </si>
  <si>
    <t>Kateřina Kutyň</t>
  </si>
  <si>
    <t>Tomáš Pohanka</t>
  </si>
  <si>
    <t>Stella Sýkorová</t>
  </si>
  <si>
    <t>Beáta Soukupová</t>
  </si>
  <si>
    <t>Gaya Navy Mersey</t>
  </si>
  <si>
    <t xml:space="preserve">Be Love Able Rustyfox </t>
  </si>
  <si>
    <t>Cukrík</t>
  </si>
  <si>
    <t>Sunny Loky Dream of joy</t>
  </si>
  <si>
    <t>Pavlína Borkovcová</t>
  </si>
  <si>
    <t>Pippa Sealoe v. Eltons Home</t>
  </si>
  <si>
    <t>Ozzy</t>
  </si>
  <si>
    <t>Renata Zárubová</t>
  </si>
  <si>
    <t>Pasco Lusika</t>
  </si>
  <si>
    <t>Markéta Linková</t>
  </si>
  <si>
    <t>Lucie Kalinová</t>
  </si>
  <si>
    <t>Elen Balážová</t>
  </si>
  <si>
    <t>Simona Hlávková</t>
  </si>
  <si>
    <t>Michal Borkovec</t>
  </si>
  <si>
    <t>Pavla Husáková</t>
  </si>
  <si>
    <t xml:space="preserve">Eila Naira Red Treasure </t>
  </si>
  <si>
    <t>Alvin Dream of Joy</t>
  </si>
  <si>
    <t>Teddy</t>
  </si>
  <si>
    <t>Quentin Barney Iluze</t>
  </si>
  <si>
    <t>Vingo Majorův háj</t>
  </si>
  <si>
    <t xml:space="preserve">Gucci vom Nilpferdhof </t>
  </si>
  <si>
    <t xml:space="preserve">Małgorzata Chołoniewska </t>
  </si>
  <si>
    <t>Jitka Peierova</t>
  </si>
  <si>
    <t>Adéla Silbernáglová</t>
  </si>
  <si>
    <t>Iva Šírová</t>
  </si>
  <si>
    <t>Aleksandra Wawrynek-Łapińska</t>
  </si>
  <si>
    <t>Dana Valešová</t>
  </si>
  <si>
    <t>Jana Urbanová</t>
  </si>
  <si>
    <t xml:space="preserve">QUESTA Gwynbleidd </t>
  </si>
  <si>
    <t>Maverick Esculap Surprime</t>
  </si>
  <si>
    <t>Mesmerizing Sun of Erya Haryon</t>
  </si>
  <si>
    <t>Yasmine's Scent Carcassonne Tolugo</t>
  </si>
  <si>
    <t>FAIRY FIFI Macy Gray</t>
  </si>
  <si>
    <t>Welshriverdee A Perfect Meissa</t>
  </si>
  <si>
    <t>Barbarella Gold Bryvilsar</t>
  </si>
  <si>
    <t>Athos z Keblických strání</t>
  </si>
  <si>
    <t>Eddy Your Dream Come True</t>
  </si>
  <si>
    <t>BOC</t>
  </si>
  <si>
    <t>NSDRT</t>
  </si>
  <si>
    <t>kříženec</t>
  </si>
  <si>
    <t>NO</t>
  </si>
  <si>
    <t>BOM</t>
  </si>
  <si>
    <t>AUO</t>
  </si>
  <si>
    <t>pudl</t>
  </si>
  <si>
    <t>BŠO</t>
  </si>
  <si>
    <t>SBT</t>
  </si>
  <si>
    <t>FB</t>
  </si>
  <si>
    <t>Jana Pončíková</t>
  </si>
  <si>
    <t>Wariace Krásnoočko</t>
  </si>
  <si>
    <t>Ostara z Petrova</t>
  </si>
  <si>
    <t>Pavel Schiller</t>
  </si>
  <si>
    <t>Antigonon - Makada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</si>
</sst>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21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7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0" fontId="18" fillId="0" borderId="19" xfId="0" applyFont="1" applyBorder="1" applyProtection="1">
      <protection locked="0"/>
    </xf>
    <xf numFmtId="164" fontId="6" fillId="0" borderId="15" xfId="5" applyFont="1" applyBorder="1" applyAlignment="1" applyProtection="1">
      <alignment horizontal="center" vertical="center"/>
      <protection locked="0"/>
    </xf>
    <xf numFmtId="164" fontId="19" fillId="0" borderId="18" xfId="5" applyFont="1" applyBorder="1" applyAlignment="1" applyProtection="1">
      <alignment horizontal="center" vertical="center"/>
      <protection locked="0"/>
    </xf>
    <xf numFmtId="0" fontId="20" fillId="0" borderId="18" xfId="0" applyFont="1" applyBorder="1"/>
    <xf numFmtId="0" fontId="19" fillId="0" borderId="18" xfId="0" applyFont="1" applyBorder="1"/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6" fillId="14" borderId="0" xfId="5" applyFont="1" applyFill="1" applyAlignment="1">
      <alignment horizontal="left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  <xf numFmtId="0" fontId="0" fillId="14" borderId="0" xfId="0" applyFill="1"/>
    <xf numFmtId="164" fontId="2" fillId="14" borderId="0" xfId="5" applyFill="1" applyAlignment="1">
      <alignment horizontal="center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14" fillId="14" borderId="0" xfId="5" applyFont="1" applyFill="1" applyAlignment="1">
      <alignment horizontal="center"/>
    </xf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topLeftCell="D1" workbookViewId="0">
      <selection activeCell="G29" sqref="G29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42" t="s">
        <v>0</v>
      </c>
      <c r="B1" s="42" t="s">
        <v>1</v>
      </c>
      <c r="C1" s="42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84">
        <v>1</v>
      </c>
      <c r="B2" s="67" t="s">
        <v>87</v>
      </c>
      <c r="C2" s="86" t="s">
        <v>88</v>
      </c>
      <c r="D2" s="82" t="s">
        <v>132</v>
      </c>
      <c r="E2" s="7" t="s">
        <v>17</v>
      </c>
      <c r="F2" s="8"/>
      <c r="H2" s="9" t="s">
        <v>7</v>
      </c>
      <c r="I2" s="88" t="s">
        <v>84</v>
      </c>
      <c r="J2" s="88"/>
      <c r="K2" s="88"/>
    </row>
    <row r="3" spans="1:11" ht="15.6" x14ac:dyDescent="0.3">
      <c r="A3" s="84">
        <v>2</v>
      </c>
      <c r="B3" s="67" t="s">
        <v>89</v>
      </c>
      <c r="C3" s="86" t="s">
        <v>95</v>
      </c>
      <c r="D3" s="82" t="s">
        <v>132</v>
      </c>
      <c r="E3" s="7" t="s">
        <v>17</v>
      </c>
      <c r="F3" s="8"/>
      <c r="H3" s="10" t="s">
        <v>8</v>
      </c>
      <c r="I3" s="89" t="s">
        <v>85</v>
      </c>
      <c r="J3" s="89"/>
      <c r="K3" s="89"/>
    </row>
    <row r="4" spans="1:11" ht="16.2" thickBot="1" x14ac:dyDescent="0.35">
      <c r="A4" s="84">
        <v>3</v>
      </c>
      <c r="B4" s="67" t="s">
        <v>90</v>
      </c>
      <c r="C4" s="86" t="s">
        <v>96</v>
      </c>
      <c r="D4" s="82" t="s">
        <v>133</v>
      </c>
      <c r="E4" s="7" t="s">
        <v>17</v>
      </c>
      <c r="F4" s="8"/>
      <c r="H4" s="11" t="s">
        <v>10</v>
      </c>
      <c r="I4" s="90">
        <v>45179</v>
      </c>
      <c r="J4" s="90"/>
      <c r="K4" s="90"/>
    </row>
    <row r="5" spans="1:11" ht="16.2" thickBot="1" x14ac:dyDescent="0.35">
      <c r="A5" s="84">
        <v>4</v>
      </c>
      <c r="B5" s="67" t="s">
        <v>91</v>
      </c>
      <c r="C5" s="67" t="s">
        <v>97</v>
      </c>
      <c r="D5" s="82" t="s">
        <v>132</v>
      </c>
      <c r="E5" s="7" t="s">
        <v>17</v>
      </c>
      <c r="F5" s="8"/>
    </row>
    <row r="6" spans="1:11" ht="18" x14ac:dyDescent="0.35">
      <c r="A6" s="84">
        <v>5</v>
      </c>
      <c r="B6" s="67" t="s">
        <v>92</v>
      </c>
      <c r="C6" s="86" t="s">
        <v>98</v>
      </c>
      <c r="D6" s="82" t="s">
        <v>132</v>
      </c>
      <c r="E6" s="7" t="s">
        <v>17</v>
      </c>
      <c r="F6" s="8"/>
      <c r="H6" s="91" t="s">
        <v>11</v>
      </c>
      <c r="I6" s="91"/>
      <c r="J6" s="91"/>
      <c r="K6" s="91"/>
    </row>
    <row r="7" spans="1:11" ht="15.6" x14ac:dyDescent="0.3">
      <c r="A7" s="84">
        <v>6</v>
      </c>
      <c r="B7" s="67" t="s">
        <v>93</v>
      </c>
      <c r="C7" s="67" t="s">
        <v>101</v>
      </c>
      <c r="D7" s="82" t="s">
        <v>132</v>
      </c>
      <c r="E7" s="7" t="s">
        <v>17</v>
      </c>
      <c r="F7" s="8"/>
      <c r="H7" s="12" t="s">
        <v>12</v>
      </c>
      <c r="I7" s="13" t="s">
        <v>86</v>
      </c>
      <c r="J7" s="14" t="s">
        <v>13</v>
      </c>
      <c r="K7" s="68" t="s">
        <v>14</v>
      </c>
    </row>
    <row r="8" spans="1:11" ht="16.2" thickBot="1" x14ac:dyDescent="0.35">
      <c r="A8" s="84">
        <v>7</v>
      </c>
      <c r="B8" s="67" t="s">
        <v>94</v>
      </c>
      <c r="C8" s="67" t="s">
        <v>131</v>
      </c>
      <c r="D8" s="82" t="s">
        <v>132</v>
      </c>
      <c r="E8" s="7" t="s">
        <v>17</v>
      </c>
      <c r="F8" s="8"/>
      <c r="H8" s="15" t="s">
        <v>15</v>
      </c>
      <c r="I8" s="16" t="s">
        <v>109</v>
      </c>
      <c r="J8" s="17" t="s">
        <v>16</v>
      </c>
      <c r="K8" s="69" t="s">
        <v>14</v>
      </c>
    </row>
    <row r="9" spans="1:11" ht="16.2" thickBot="1" x14ac:dyDescent="0.35">
      <c r="A9" s="84">
        <v>8</v>
      </c>
      <c r="B9" s="67" t="s">
        <v>99</v>
      </c>
      <c r="C9" s="86" t="s">
        <v>100</v>
      </c>
      <c r="D9" s="82" t="s">
        <v>141</v>
      </c>
      <c r="E9" s="7" t="s">
        <v>17</v>
      </c>
      <c r="F9" s="8"/>
    </row>
    <row r="10" spans="1:11" ht="18" x14ac:dyDescent="0.35">
      <c r="A10" s="84">
        <v>9</v>
      </c>
      <c r="B10" s="67" t="s">
        <v>102</v>
      </c>
      <c r="C10" s="86" t="s">
        <v>103</v>
      </c>
      <c r="D10" s="82" t="s">
        <v>132</v>
      </c>
      <c r="E10" s="7" t="s">
        <v>21</v>
      </c>
      <c r="F10" s="8"/>
      <c r="H10" s="92" t="s">
        <v>18</v>
      </c>
      <c r="I10" s="92"/>
      <c r="J10" s="92"/>
      <c r="K10" s="92"/>
    </row>
    <row r="11" spans="1:11" ht="15.6" x14ac:dyDescent="0.3">
      <c r="A11" s="84">
        <v>10</v>
      </c>
      <c r="B11" s="67" t="s">
        <v>90</v>
      </c>
      <c r="C11" s="86" t="s">
        <v>110</v>
      </c>
      <c r="D11" s="82" t="s">
        <v>133</v>
      </c>
      <c r="E11" s="7" t="s">
        <v>21</v>
      </c>
      <c r="F11" s="8"/>
      <c r="H11" s="18" t="s">
        <v>12</v>
      </c>
      <c r="I11" s="13" t="s">
        <v>86</v>
      </c>
      <c r="J11" s="19" t="s">
        <v>13</v>
      </c>
      <c r="K11" s="68" t="s">
        <v>14</v>
      </c>
    </row>
    <row r="12" spans="1:11" ht="16.2" thickBot="1" x14ac:dyDescent="0.35">
      <c r="A12" s="84">
        <v>11</v>
      </c>
      <c r="B12" s="67" t="s">
        <v>104</v>
      </c>
      <c r="C12" s="86" t="s">
        <v>111</v>
      </c>
      <c r="D12" s="82" t="s">
        <v>132</v>
      </c>
      <c r="E12" s="7" t="s">
        <v>21</v>
      </c>
      <c r="F12" s="8"/>
      <c r="H12" s="20" t="s">
        <v>15</v>
      </c>
      <c r="I12" s="16" t="s">
        <v>109</v>
      </c>
      <c r="J12" s="21" t="s">
        <v>16</v>
      </c>
      <c r="K12" s="69" t="s">
        <v>14</v>
      </c>
    </row>
    <row r="13" spans="1:11" ht="16.2" thickBot="1" x14ac:dyDescent="0.35">
      <c r="A13" s="84">
        <v>12</v>
      </c>
      <c r="B13" s="67" t="s">
        <v>105</v>
      </c>
      <c r="C13" s="67" t="s">
        <v>112</v>
      </c>
      <c r="D13" s="82" t="s">
        <v>134</v>
      </c>
      <c r="E13" s="7" t="s">
        <v>21</v>
      </c>
      <c r="F13" s="8"/>
    </row>
    <row r="14" spans="1:11" ht="18" x14ac:dyDescent="0.35">
      <c r="A14" s="84">
        <v>13</v>
      </c>
      <c r="B14" s="86" t="s">
        <v>142</v>
      </c>
      <c r="C14" s="67" t="s">
        <v>144</v>
      </c>
      <c r="D14" s="82" t="s">
        <v>135</v>
      </c>
      <c r="E14" s="7" t="s">
        <v>21</v>
      </c>
      <c r="F14" s="8"/>
      <c r="H14" s="93" t="s">
        <v>19</v>
      </c>
      <c r="I14" s="93"/>
      <c r="J14" s="93"/>
      <c r="K14" s="93"/>
    </row>
    <row r="15" spans="1:11" ht="15.6" x14ac:dyDescent="0.3">
      <c r="A15" s="84">
        <v>14</v>
      </c>
      <c r="B15" s="67" t="s">
        <v>106</v>
      </c>
      <c r="C15" s="67" t="s">
        <v>113</v>
      </c>
      <c r="D15" s="82" t="s">
        <v>135</v>
      </c>
      <c r="E15" s="7" t="s">
        <v>21</v>
      </c>
      <c r="F15" s="8"/>
      <c r="H15" s="22" t="s">
        <v>12</v>
      </c>
      <c r="I15" s="13" t="s">
        <v>86</v>
      </c>
      <c r="J15" s="23" t="s">
        <v>13</v>
      </c>
      <c r="K15" s="68" t="s">
        <v>14</v>
      </c>
    </row>
    <row r="16" spans="1:11" ht="16.2" thickBot="1" x14ac:dyDescent="0.35">
      <c r="A16" s="84">
        <v>15</v>
      </c>
      <c r="B16" s="67" t="s">
        <v>107</v>
      </c>
      <c r="C16" s="67" t="s">
        <v>114</v>
      </c>
      <c r="D16" s="82" t="s">
        <v>135</v>
      </c>
      <c r="E16" s="7" t="s">
        <v>21</v>
      </c>
      <c r="F16" s="8"/>
      <c r="H16" s="24" t="s">
        <v>15</v>
      </c>
      <c r="I16" s="16" t="s">
        <v>109</v>
      </c>
      <c r="J16" s="25" t="s">
        <v>16</v>
      </c>
      <c r="K16" s="69" t="s">
        <v>14</v>
      </c>
    </row>
    <row r="17" spans="1:11" ht="16.2" thickBot="1" x14ac:dyDescent="0.35">
      <c r="A17" s="84">
        <v>16</v>
      </c>
      <c r="B17" s="67" t="s">
        <v>108</v>
      </c>
      <c r="C17" s="86" t="s">
        <v>115</v>
      </c>
      <c r="D17" s="82" t="s">
        <v>136</v>
      </c>
      <c r="E17" s="7" t="s">
        <v>21</v>
      </c>
      <c r="F17" s="8"/>
    </row>
    <row r="18" spans="1:11" ht="18" x14ac:dyDescent="0.35">
      <c r="A18" s="84">
        <v>17</v>
      </c>
      <c r="B18" s="86" t="s">
        <v>142</v>
      </c>
      <c r="C18" s="86" t="s">
        <v>143</v>
      </c>
      <c r="D18" s="82" t="s">
        <v>135</v>
      </c>
      <c r="E18" s="7" t="s">
        <v>21</v>
      </c>
      <c r="F18" s="8"/>
      <c r="H18" s="87" t="s">
        <v>20</v>
      </c>
      <c r="I18" s="87"/>
      <c r="J18" s="87"/>
      <c r="K18" s="87"/>
    </row>
    <row r="19" spans="1:11" ht="15.6" x14ac:dyDescent="0.3">
      <c r="A19" s="84">
        <v>18</v>
      </c>
      <c r="B19" s="67" t="s">
        <v>145</v>
      </c>
      <c r="C19" s="67" t="s">
        <v>146</v>
      </c>
      <c r="D19" s="82" t="s">
        <v>137</v>
      </c>
      <c r="E19" s="7" t="s">
        <v>21</v>
      </c>
      <c r="F19" s="8"/>
      <c r="H19" s="26" t="s">
        <v>12</v>
      </c>
      <c r="I19" s="13" t="s">
        <v>86</v>
      </c>
      <c r="J19" s="27" t="s">
        <v>13</v>
      </c>
      <c r="K19" s="68" t="s">
        <v>14</v>
      </c>
    </row>
    <row r="20" spans="1:11" ht="16.2" thickBot="1" x14ac:dyDescent="0.35">
      <c r="A20" s="84">
        <v>19</v>
      </c>
      <c r="B20" s="86" t="s">
        <v>116</v>
      </c>
      <c r="C20" s="86" t="s">
        <v>123</v>
      </c>
      <c r="D20" s="82" t="s">
        <v>139</v>
      </c>
      <c r="E20" s="7" t="s">
        <v>9</v>
      </c>
      <c r="F20" s="8"/>
      <c r="H20" s="28" t="s">
        <v>15</v>
      </c>
      <c r="I20" s="16" t="s">
        <v>109</v>
      </c>
      <c r="J20" s="29" t="s">
        <v>16</v>
      </c>
      <c r="K20" s="69" t="s">
        <v>14</v>
      </c>
    </row>
    <row r="21" spans="1:11" ht="15.6" x14ac:dyDescent="0.3">
      <c r="A21" s="84">
        <v>20</v>
      </c>
      <c r="B21" s="86" t="s">
        <v>117</v>
      </c>
      <c r="C21" s="86" t="s">
        <v>124</v>
      </c>
      <c r="D21" s="82" t="s">
        <v>138</v>
      </c>
      <c r="E21" s="7" t="s">
        <v>9</v>
      </c>
      <c r="F21" s="8"/>
    </row>
    <row r="22" spans="1:11" ht="15.6" x14ac:dyDescent="0.3">
      <c r="A22" s="84">
        <v>21</v>
      </c>
      <c r="B22" s="86" t="s">
        <v>118</v>
      </c>
      <c r="C22" s="86" t="s">
        <v>125</v>
      </c>
      <c r="D22" s="82" t="s">
        <v>140</v>
      </c>
      <c r="E22" s="7" t="s">
        <v>9</v>
      </c>
      <c r="F22" s="8"/>
    </row>
    <row r="23" spans="1:11" ht="15.6" x14ac:dyDescent="0.3">
      <c r="A23" s="84">
        <v>22</v>
      </c>
      <c r="B23" s="86" t="s">
        <v>119</v>
      </c>
      <c r="C23" s="86" t="s">
        <v>126</v>
      </c>
      <c r="D23" s="82" t="s">
        <v>137</v>
      </c>
      <c r="E23" s="7" t="s">
        <v>6</v>
      </c>
      <c r="F23" s="8" t="s">
        <v>26</v>
      </c>
      <c r="H23" s="30" t="s">
        <v>22</v>
      </c>
    </row>
    <row r="24" spans="1:11" ht="15.6" x14ac:dyDescent="0.3">
      <c r="A24" s="84">
        <v>23</v>
      </c>
      <c r="B24" s="85" t="s">
        <v>120</v>
      </c>
      <c r="C24" s="86" t="s">
        <v>127</v>
      </c>
      <c r="D24" s="82" t="s">
        <v>140</v>
      </c>
      <c r="E24" s="7" t="s">
        <v>6</v>
      </c>
      <c r="F24" s="8"/>
      <c r="H24" s="31" t="s">
        <v>23</v>
      </c>
    </row>
    <row r="25" spans="1:11" ht="15.6" x14ac:dyDescent="0.3">
      <c r="A25" s="84">
        <v>24</v>
      </c>
      <c r="B25" s="67" t="s">
        <v>121</v>
      </c>
      <c r="C25" s="86" t="s">
        <v>128</v>
      </c>
      <c r="D25" s="82" t="s">
        <v>132</v>
      </c>
      <c r="E25" s="7" t="s">
        <v>6</v>
      </c>
      <c r="F25" s="8" t="s">
        <v>26</v>
      </c>
      <c r="H25" s="31" t="s">
        <v>24</v>
      </c>
    </row>
    <row r="26" spans="1:11" ht="15.6" x14ac:dyDescent="0.3">
      <c r="A26" s="84">
        <v>25</v>
      </c>
      <c r="B26" s="67" t="s">
        <v>117</v>
      </c>
      <c r="C26" s="86" t="s">
        <v>129</v>
      </c>
      <c r="D26" s="82" t="s">
        <v>138</v>
      </c>
      <c r="E26" s="7" t="s">
        <v>6</v>
      </c>
      <c r="F26" s="8"/>
      <c r="H26" s="31" t="s">
        <v>25</v>
      </c>
    </row>
    <row r="27" spans="1:11" ht="15.6" x14ac:dyDescent="0.3">
      <c r="A27" s="84">
        <v>26</v>
      </c>
      <c r="B27" s="67" t="s">
        <v>122</v>
      </c>
      <c r="C27" s="86" t="s">
        <v>130</v>
      </c>
      <c r="D27" s="82" t="s">
        <v>132</v>
      </c>
      <c r="E27" s="7" t="s">
        <v>6</v>
      </c>
      <c r="F27" s="8"/>
    </row>
    <row r="28" spans="1:11" ht="15.6" x14ac:dyDescent="0.3">
      <c r="A28" s="84"/>
      <c r="B28" s="67"/>
      <c r="C28" s="86"/>
      <c r="D28" s="82"/>
      <c r="E28" s="7"/>
      <c r="F28" s="8"/>
    </row>
    <row r="29" spans="1:11" ht="15.6" x14ac:dyDescent="0.3">
      <c r="A29" s="84"/>
      <c r="B29" s="67"/>
      <c r="C29" s="86"/>
      <c r="D29" s="82"/>
      <c r="E29" s="7"/>
      <c r="F29" s="8"/>
    </row>
    <row r="30" spans="1:11" ht="15.6" x14ac:dyDescent="0.3">
      <c r="A30" s="84"/>
      <c r="B30" s="67"/>
      <c r="C30" s="86"/>
      <c r="D30" s="82"/>
      <c r="E30" s="7"/>
      <c r="F30" s="8"/>
    </row>
    <row r="31" spans="1:11" ht="15.6" x14ac:dyDescent="0.3">
      <c r="A31" s="83"/>
      <c r="B31" s="67"/>
      <c r="C31" s="86"/>
      <c r="D31" s="82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Startovka!B8</f>
        <v>Beáta Soukupová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Startovka!C8</f>
        <v>Eddy Your Dream Come True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Startovka!D8</f>
        <v>BOC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Startovka!A8</f>
        <v>7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Startovka!E8</f>
        <v>OB-Z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Výsledky!G8</f>
        <v>5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6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18</v>
      </c>
      <c r="H20" s="64">
        <f t="shared" si="0"/>
        <v>18</v>
      </c>
      <c r="I20" s="64">
        <f t="shared" si="1"/>
        <v>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6.5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19.5</v>
      </c>
      <c r="H22" s="64">
        <f t="shared" si="0"/>
        <v>19.5</v>
      </c>
      <c r="I22" s="64">
        <f t="shared" si="1"/>
        <v>9.75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6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kuželu a zpět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229.5</v>
      </c>
      <c r="E28" s="99"/>
      <c r="F28" s="99"/>
      <c r="G28" s="99"/>
      <c r="H28" s="64">
        <f>SUM(G18:G27)</f>
        <v>229.5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Velmi dobře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5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Startovka!B9</f>
        <v>Pavlína Borkovcová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Startovka!C9</f>
        <v>Pippa Sealoe v. Eltons Home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Startovka!D9</f>
        <v>FB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Startovka!A9</f>
        <v>8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Startovka!E9</f>
        <v>OB-Z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Výsledky!G9</f>
        <v>7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6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18</v>
      </c>
      <c r="H22" s="64">
        <f t="shared" si="0"/>
        <v>18</v>
      </c>
      <c r="I22" s="64">
        <f t="shared" si="1"/>
        <v>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kuželu a zpět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6.5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26</v>
      </c>
      <c r="H25" s="64">
        <f t="shared" si="0"/>
        <v>26</v>
      </c>
      <c r="I25" s="64">
        <f t="shared" si="1"/>
        <v>13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221</v>
      </c>
      <c r="E28" s="99"/>
      <c r="F28" s="99"/>
      <c r="G28" s="99"/>
      <c r="H28" s="64">
        <f>SUM(G18:G27)</f>
        <v>221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Dobře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4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Startovka!B10</f>
        <v>Renata Zárubová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Startovka!C10</f>
        <v>Pasco Lusika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Startovka!D10</f>
        <v>BOC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Startovka!A10</f>
        <v>9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Startovka!E10</f>
        <v>OB1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Výsledky!G10</f>
        <v>1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8.5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25.5</v>
      </c>
      <c r="H20" s="64">
        <f t="shared" si="0"/>
        <v>25.5</v>
      </c>
      <c r="I20" s="64">
        <f t="shared" si="1"/>
        <v>12.75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6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8.5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34</v>
      </c>
      <c r="H24" s="64">
        <f t="shared" si="0"/>
        <v>34</v>
      </c>
      <c r="I24" s="64">
        <f t="shared" si="1"/>
        <v>17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287.5</v>
      </c>
      <c r="E28" s="99"/>
      <c r="F28" s="99"/>
      <c r="G28" s="99"/>
      <c r="H28" s="64">
        <f>SUM(G18:G27)</f>
        <v>287.5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Výborně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7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Startovka!B11</f>
        <v>Hana Langrová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Startovka!C11</f>
        <v xml:space="preserve">Eila Naira Red Treasure 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Startovka!D11</f>
        <v>NSDRT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Startovka!A11</f>
        <v>10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Startovka!E11</f>
        <v>OB1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Výsledky!G11</f>
        <v>2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7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21</v>
      </c>
      <c r="H18" s="64">
        <f t="shared" ref="H18:H27" si="0">SUM(D18*F18)</f>
        <v>21</v>
      </c>
      <c r="I18" s="64">
        <f t="shared" ref="I18:I27" si="1">SUM(((D18+E18)*F18)/2)</f>
        <v>10.5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5.5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22</v>
      </c>
      <c r="H22" s="64">
        <f t="shared" si="0"/>
        <v>22</v>
      </c>
      <c r="I22" s="64">
        <f t="shared" si="1"/>
        <v>11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9.5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38</v>
      </c>
      <c r="H24" s="64">
        <f t="shared" si="0"/>
        <v>38</v>
      </c>
      <c r="I24" s="64">
        <f t="shared" si="1"/>
        <v>19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190</v>
      </c>
      <c r="E28" s="99"/>
      <c r="F28" s="99"/>
      <c r="G28" s="99"/>
      <c r="H28" s="64">
        <f>SUM(G18:G27)</f>
        <v>190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Nehodnocen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A7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Startovka!B12</f>
        <v>Markéta Linková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Startovka!C12</f>
        <v>Alvin Dream of Joy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Startovka!D12</f>
        <v>BOC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Startovka!A12</f>
        <v>11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Startovka!E12</f>
        <v>OB1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Výsledky!G12</f>
        <v>4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6.5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26</v>
      </c>
      <c r="H21" s="64">
        <f t="shared" si="0"/>
        <v>26</v>
      </c>
      <c r="I21" s="64">
        <f t="shared" si="1"/>
        <v>13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6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172</v>
      </c>
      <c r="E28" s="99"/>
      <c r="F28" s="99"/>
      <c r="G28" s="99"/>
      <c r="H28" s="64">
        <f>SUM(G18:G27)</f>
        <v>172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Nehodnocen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A7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Startovka!B13</f>
        <v>Lucie Kalinová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Startovka!C13</f>
        <v>Teddy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Startovka!D13</f>
        <v>kříženec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Startovka!A13</f>
        <v>12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Startovka!E13</f>
        <v>OB1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Výsledky!G13</f>
        <v>8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7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14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137</v>
      </c>
      <c r="E28" s="99"/>
      <c r="F28" s="99"/>
      <c r="G28" s="99"/>
      <c r="H28" s="64">
        <f>SUM(G18:G27)</f>
        <v>137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Nehodnocen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topLeftCell="A13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Startovka!B14</f>
        <v>Jana Pončíková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Startovka!C14</f>
        <v>Ostara z Petrova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Startovka!D14</f>
        <v>NO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Startovka!A14</f>
        <v>13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Startovka!E14</f>
        <v>OB1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Výsledky!G14</f>
        <v>7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7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21</v>
      </c>
      <c r="H18" s="64">
        <f t="shared" ref="H18:H27" si="0">SUM(D18*F18)</f>
        <v>21</v>
      </c>
      <c r="I18" s="64">
        <f t="shared" ref="I18:I27" si="1">SUM(((D18+E18)*F18)/2)</f>
        <v>10.5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139</v>
      </c>
      <c r="E28" s="99"/>
      <c r="F28" s="99"/>
      <c r="G28" s="99"/>
      <c r="H28" s="64">
        <f>SUM(G18:G27)</f>
        <v>139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Nehodnocen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topLeftCell="A13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Startovka!B15</f>
        <v>Elen Balážová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Startovka!C15</f>
        <v>Quentin Barney Iluze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Startovka!D15</f>
        <v>NO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Startovka!A15</f>
        <v>14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Startovka!E15</f>
        <v>OB1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Výsledky!G15</f>
        <v>5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164</v>
      </c>
      <c r="E28" s="99"/>
      <c r="F28" s="99"/>
      <c r="G28" s="99"/>
      <c r="H28" s="64">
        <f>SUM(G18:G27)</f>
        <v>164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Nehodnocen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topLeftCell="A13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Startovka!B16</f>
        <v>Simona Hlávková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Startovka!C16</f>
        <v>Vingo Majorův háj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Startovka!D16</f>
        <v>NO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Startovka!A16</f>
        <v>15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Startovka!E16</f>
        <v>OB1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Výsledky!G16</f>
        <v>6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9.5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28.5</v>
      </c>
      <c r="I20" s="64">
        <f t="shared" si="1"/>
        <v>14.25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5.5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22</v>
      </c>
      <c r="H21" s="64">
        <f t="shared" si="0"/>
        <v>22</v>
      </c>
      <c r="I21" s="64">
        <f t="shared" si="1"/>
        <v>11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155.5</v>
      </c>
      <c r="E28" s="99"/>
      <c r="F28" s="99"/>
      <c r="G28" s="99"/>
      <c r="H28" s="64">
        <f>SUM(G18:G27)</f>
        <v>155.5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Nehodnocen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topLeftCell="A7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Startovka!B17</f>
        <v>Michal Borkovec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Startovka!C17</f>
        <v xml:space="preserve">Gucci vom Nilpferdhof 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Startovka!D17</f>
        <v>BOM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Startovka!A17</f>
        <v>16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Startovka!E17</f>
        <v>OB1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Výsledky!G17</f>
        <v>3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6.5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19.5</v>
      </c>
      <c r="H18" s="64">
        <f t="shared" ref="H18:H27" si="0">SUM(D18*F18)</f>
        <v>19.5</v>
      </c>
      <c r="I18" s="64">
        <f t="shared" ref="I18:I27" si="1">SUM(((D18+E18)*F18)/2)</f>
        <v>9.75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8.5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25.5</v>
      </c>
      <c r="H20" s="64">
        <f t="shared" si="0"/>
        <v>25.5</v>
      </c>
      <c r="I20" s="64">
        <f t="shared" si="1"/>
        <v>12.75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7.5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8.5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34</v>
      </c>
      <c r="H24" s="64">
        <f t="shared" si="0"/>
        <v>34</v>
      </c>
      <c r="I24" s="64">
        <f t="shared" si="1"/>
        <v>17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185</v>
      </c>
      <c r="E28" s="99"/>
      <c r="F28" s="99"/>
      <c r="G28" s="99"/>
      <c r="H28" s="64">
        <f>SUM(G18:G27)</f>
        <v>185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Nehodnocen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topLeftCell="C1" workbookViewId="0">
      <selection activeCell="J15" sqref="J15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69921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94" t="s">
        <v>11</v>
      </c>
      <c r="B1" s="94"/>
      <c r="C1" s="94"/>
      <c r="E1" s="94" t="s">
        <v>18</v>
      </c>
      <c r="F1" s="94"/>
      <c r="G1" s="94"/>
      <c r="I1" s="94" t="s">
        <v>19</v>
      </c>
      <c r="J1" s="94"/>
      <c r="K1" s="94"/>
      <c r="M1" s="94" t="s">
        <v>20</v>
      </c>
      <c r="N1" s="94"/>
      <c r="O1" s="94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30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30</v>
      </c>
      <c r="G3" s="34">
        <f>IF(F3="Celkový dojem",2,IF(F3="Odložení vsedě ve skupině",3,IF(F3="Odložení za pochodu",3,4)))</f>
        <v>3</v>
      </c>
      <c r="I3" s="37">
        <v>1</v>
      </c>
      <c r="J3" s="38" t="s">
        <v>78</v>
      </c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 t="s">
        <v>32</v>
      </c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4</v>
      </c>
    </row>
    <row r="4" spans="1:15" ht="15.6" x14ac:dyDescent="0.3">
      <c r="A4" s="37">
        <v>2</v>
      </c>
      <c r="B4" s="38" t="s">
        <v>34</v>
      </c>
      <c r="C4" s="34">
        <f>IF(B4="Celkový dojem",2,IF(B4="Přivolání",4,IF(B4="Ovladatelnost na dálku",4,IF(B4="Držení aportovací činky",4,3))))</f>
        <v>4</v>
      </c>
      <c r="D4" s="36"/>
      <c r="E4" s="37">
        <v>2</v>
      </c>
      <c r="F4" s="38" t="s">
        <v>34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 t="s">
        <v>32</v>
      </c>
      <c r="K4" s="37">
        <f t="shared" ref="K4:K12" si="1">IF(J4="Celkový dojem",2,IF(J4="Chůze u nohy",4,IF(J4="Ovladatelnost na dálku",4,IF(J4="Vyslání do čtverce, položení a přivolání",4,3))))</f>
        <v>4</v>
      </c>
      <c r="M4" s="37">
        <v>2</v>
      </c>
      <c r="N4" s="38" t="s">
        <v>80</v>
      </c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3</v>
      </c>
    </row>
    <row r="5" spans="1:15" ht="15.6" x14ac:dyDescent="0.3">
      <c r="A5" s="37">
        <v>3</v>
      </c>
      <c r="B5" s="38" t="s">
        <v>74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 t="s">
        <v>77</v>
      </c>
      <c r="G5" s="34">
        <f t="shared" si="0"/>
        <v>3</v>
      </c>
      <c r="I5" s="37">
        <v>3</v>
      </c>
      <c r="J5" s="38" t="s">
        <v>33</v>
      </c>
      <c r="K5" s="37">
        <f t="shared" si="1"/>
        <v>4</v>
      </c>
      <c r="M5" s="37">
        <v>3</v>
      </c>
      <c r="N5" s="38" t="s">
        <v>33</v>
      </c>
      <c r="O5" s="37">
        <f t="shared" si="2"/>
        <v>4</v>
      </c>
    </row>
    <row r="6" spans="1:15" ht="15.6" x14ac:dyDescent="0.3">
      <c r="A6" s="37">
        <v>4</v>
      </c>
      <c r="B6" s="38" t="s">
        <v>32</v>
      </c>
      <c r="C6" s="34">
        <f t="shared" si="3"/>
        <v>3</v>
      </c>
      <c r="D6" s="36"/>
      <c r="E6" s="37">
        <v>4</v>
      </c>
      <c r="F6" s="38" t="s">
        <v>32</v>
      </c>
      <c r="G6" s="34">
        <f t="shared" si="0"/>
        <v>4</v>
      </c>
      <c r="I6" s="37">
        <v>4</v>
      </c>
      <c r="J6" s="38" t="s">
        <v>37</v>
      </c>
      <c r="K6" s="37">
        <f t="shared" si="1"/>
        <v>4</v>
      </c>
      <c r="M6" s="37">
        <v>4</v>
      </c>
      <c r="N6" s="38" t="s">
        <v>37</v>
      </c>
      <c r="O6" s="37">
        <f t="shared" si="2"/>
        <v>4</v>
      </c>
    </row>
    <row r="7" spans="1:15" ht="15.6" x14ac:dyDescent="0.3">
      <c r="A7" s="37">
        <v>5</v>
      </c>
      <c r="B7" s="38" t="s">
        <v>39</v>
      </c>
      <c r="C7" s="34">
        <f t="shared" si="3"/>
        <v>3</v>
      </c>
      <c r="D7" s="36"/>
      <c r="E7" s="37">
        <v>5</v>
      </c>
      <c r="F7" s="38" t="s">
        <v>40</v>
      </c>
      <c r="G7" s="34">
        <f t="shared" si="0"/>
        <v>4</v>
      </c>
      <c r="I7" s="37">
        <v>5</v>
      </c>
      <c r="J7" s="38" t="s">
        <v>38</v>
      </c>
      <c r="K7" s="37">
        <f t="shared" si="1"/>
        <v>3</v>
      </c>
      <c r="M7" s="37">
        <v>5</v>
      </c>
      <c r="N7" s="38" t="s">
        <v>38</v>
      </c>
      <c r="O7" s="37">
        <f t="shared" si="2"/>
        <v>3</v>
      </c>
    </row>
    <row r="8" spans="1:15" ht="15.6" x14ac:dyDescent="0.3">
      <c r="A8" s="37">
        <v>6</v>
      </c>
      <c r="B8" s="38" t="s">
        <v>33</v>
      </c>
      <c r="C8" s="34">
        <f t="shared" si="3"/>
        <v>4</v>
      </c>
      <c r="D8" s="36"/>
      <c r="E8" s="37">
        <v>6</v>
      </c>
      <c r="F8" s="38" t="s">
        <v>33</v>
      </c>
      <c r="G8" s="34">
        <f t="shared" si="0"/>
        <v>4</v>
      </c>
      <c r="I8" s="37">
        <v>6</v>
      </c>
      <c r="J8" s="38" t="s">
        <v>73</v>
      </c>
      <c r="K8" s="37">
        <f t="shared" si="1"/>
        <v>3</v>
      </c>
      <c r="M8" s="37">
        <v>6</v>
      </c>
      <c r="N8" s="38" t="s">
        <v>73</v>
      </c>
      <c r="O8" s="37">
        <f t="shared" si="2"/>
        <v>3</v>
      </c>
    </row>
    <row r="9" spans="1:15" ht="15.6" x14ac:dyDescent="0.3">
      <c r="A9" s="37">
        <v>7</v>
      </c>
      <c r="B9" s="38" t="s">
        <v>36</v>
      </c>
      <c r="C9" s="34">
        <f t="shared" si="3"/>
        <v>3</v>
      </c>
      <c r="D9" s="36"/>
      <c r="E9" s="37">
        <v>7</v>
      </c>
      <c r="F9" s="38" t="s">
        <v>70</v>
      </c>
      <c r="G9" s="34">
        <f t="shared" si="0"/>
        <v>4</v>
      </c>
      <c r="I9" s="37">
        <v>7</v>
      </c>
      <c r="J9" s="38" t="s">
        <v>69</v>
      </c>
      <c r="K9" s="37">
        <f t="shared" si="1"/>
        <v>3</v>
      </c>
      <c r="M9" s="37">
        <v>7</v>
      </c>
      <c r="N9" s="38" t="s">
        <v>72</v>
      </c>
      <c r="O9" s="37">
        <f t="shared" si="2"/>
        <v>4</v>
      </c>
    </row>
    <row r="10" spans="1:15" ht="15.6" x14ac:dyDescent="0.3">
      <c r="A10" s="37">
        <v>8</v>
      </c>
      <c r="B10" s="38" t="s">
        <v>75</v>
      </c>
      <c r="C10" s="34">
        <f t="shared" si="3"/>
        <v>4</v>
      </c>
      <c r="D10" s="36"/>
      <c r="E10" s="76">
        <v>8</v>
      </c>
      <c r="F10" s="77" t="s">
        <v>81</v>
      </c>
      <c r="G10" s="34">
        <f t="shared" si="0"/>
        <v>4</v>
      </c>
      <c r="I10" s="37">
        <v>8</v>
      </c>
      <c r="J10" s="38" t="s">
        <v>35</v>
      </c>
      <c r="K10" s="37">
        <f t="shared" si="1"/>
        <v>3</v>
      </c>
      <c r="M10" s="37">
        <v>8</v>
      </c>
      <c r="N10" s="38" t="s">
        <v>71</v>
      </c>
      <c r="O10" s="37">
        <f t="shared" si="2"/>
        <v>3</v>
      </c>
    </row>
    <row r="11" spans="1:15" ht="15.6" x14ac:dyDescent="0.3">
      <c r="A11" s="76">
        <v>9</v>
      </c>
      <c r="B11" s="77" t="s">
        <v>76</v>
      </c>
      <c r="C11" s="34">
        <f t="shared" si="3"/>
        <v>3</v>
      </c>
      <c r="D11" s="36"/>
      <c r="E11" s="80">
        <v>9</v>
      </c>
      <c r="F11" s="81" t="s">
        <v>41</v>
      </c>
      <c r="G11" s="34">
        <f t="shared" si="0"/>
        <v>2</v>
      </c>
      <c r="I11" s="37">
        <v>9</v>
      </c>
      <c r="J11" s="38" t="s">
        <v>31</v>
      </c>
      <c r="K11" s="37">
        <f t="shared" si="1"/>
        <v>3</v>
      </c>
      <c r="M11" s="37">
        <v>9</v>
      </c>
      <c r="N11" s="38" t="s">
        <v>30</v>
      </c>
      <c r="O11" s="37">
        <f t="shared" si="2"/>
        <v>2</v>
      </c>
    </row>
    <row r="12" spans="1:15" ht="15.6" x14ac:dyDescent="0.3">
      <c r="A12" s="80">
        <v>10</v>
      </c>
      <c r="B12" s="81" t="s">
        <v>41</v>
      </c>
      <c r="C12" s="34">
        <f t="shared" si="3"/>
        <v>2</v>
      </c>
      <c r="D12" s="36"/>
      <c r="E12" s="78" t="s">
        <v>44</v>
      </c>
      <c r="F12" s="79"/>
      <c r="G12" s="78"/>
      <c r="I12" s="37">
        <v>10</v>
      </c>
      <c r="J12" s="81" t="s">
        <v>41</v>
      </c>
      <c r="K12" s="37">
        <f t="shared" si="1"/>
        <v>2</v>
      </c>
      <c r="M12" s="37">
        <v>10</v>
      </c>
      <c r="N12" s="38" t="s">
        <v>79</v>
      </c>
      <c r="O12" s="37">
        <f t="shared" si="2"/>
        <v>2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topLeftCell="A4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Startovka!B18</f>
        <v>Jana Pončíková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Startovka!C18</f>
        <v>Wariace Krásnoočko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Startovka!D18</f>
        <v>NO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Startovka!A18</f>
        <v>17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Startovka!E18</f>
        <v>OB1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Výsledky!G18</f>
        <v>9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8.5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25.5</v>
      </c>
      <c r="H18" s="64">
        <f t="shared" ref="H18:H27" si="0">SUM(D18*F18)</f>
        <v>25.5</v>
      </c>
      <c r="I18" s="64">
        <f t="shared" ref="I18:I27" si="1">SUM(((D18+E18)*F18)/2)</f>
        <v>12.75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6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6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6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117.5</v>
      </c>
      <c r="E28" s="99"/>
      <c r="F28" s="99"/>
      <c r="G28" s="99"/>
      <c r="H28" s="64">
        <f>SUM(G18:G27)</f>
        <v>117.5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Nehodnocen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topLeftCell="A16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Startovka!B19</f>
        <v>Pavel Schiller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Startovka!C19</f>
        <v>Antigonon - Makada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Startovka!D19</f>
        <v>AUO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Startovka!A19</f>
        <v>18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Startovka!E19</f>
        <v>OB1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Výsledky!G19</f>
        <v>10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20</v>
      </c>
      <c r="H23" s="64">
        <f t="shared" si="0"/>
        <v>20</v>
      </c>
      <c r="I23" s="64">
        <f t="shared" si="1"/>
        <v>10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>
        <v>0</v>
      </c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20</v>
      </c>
      <c r="E28" s="99"/>
      <c r="F28" s="99"/>
      <c r="G28" s="99"/>
      <c r="H28" s="64">
        <f>SUM(G18:G27)</f>
        <v>20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Nehodnocen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topLeftCell="A7" workbookViewId="0">
      <selection activeCell="D20" sqref="D2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Startovka!B20</f>
        <v xml:space="preserve">Małgorzata Chołoniewska 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Startovka!C20</f>
        <v xml:space="preserve">QUESTA Gwynbleidd 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Startovka!D20</f>
        <v>BŠO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Startovka!A20</f>
        <v>19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Startovka!E20</f>
        <v>OB2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Výsledky!G20</f>
        <v>2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za pochodu do stoje/sedu/lehu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čtverce, položení a přivolání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Směrový aport</v>
      </c>
      <c r="D22" s="66">
        <v>7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21</v>
      </c>
      <c r="H22" s="64">
        <f t="shared" si="0"/>
        <v>21</v>
      </c>
      <c r="I22" s="64">
        <f t="shared" si="1"/>
        <v>10.5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Pachová identifikace a aport</v>
      </c>
      <c r="D23" s="66">
        <v>5.5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16.5</v>
      </c>
      <c r="H23" s="64">
        <f t="shared" si="0"/>
        <v>16.5</v>
      </c>
      <c r="I23" s="64">
        <f t="shared" si="1"/>
        <v>8.25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 a skok přes překážku</v>
      </c>
      <c r="D24" s="66">
        <v>6.5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19.5</v>
      </c>
      <c r="H24" s="64">
        <f t="shared" si="0"/>
        <v>19.5</v>
      </c>
      <c r="I24" s="64">
        <f t="shared" si="1"/>
        <v>9.75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vleže ve skupině</v>
      </c>
      <c r="D26" s="66">
        <v>8.5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25.5</v>
      </c>
      <c r="H26" s="64">
        <f t="shared" si="0"/>
        <v>25.5</v>
      </c>
      <c r="I26" s="64">
        <f t="shared" si="1"/>
        <v>12.75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193.5</v>
      </c>
      <c r="E28" s="99"/>
      <c r="F28" s="99"/>
      <c r="G28" s="99"/>
      <c r="H28" s="64">
        <f>SUM(G18:G27)</f>
        <v>193.5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Dobře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topLeftCell="A16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Startovka!B21</f>
        <v>Jitka Peierova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Startovka!C21</f>
        <v>Maverick Esculap Surprime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Startovka!D21</f>
        <v>pudl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Startovka!A21</f>
        <v>20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Startovka!E21</f>
        <v>OB2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Výsledky!G21</f>
        <v>1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za pochodu do stoje/sedu/lehu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6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7.5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čtverce, položení a přivolání</v>
      </c>
      <c r="D21" s="66">
        <v>6.5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26</v>
      </c>
      <c r="H21" s="64">
        <f t="shared" si="0"/>
        <v>26</v>
      </c>
      <c r="I21" s="64">
        <f t="shared" si="1"/>
        <v>13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Směrový aport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Pachová identifikace a aport</v>
      </c>
      <c r="D23" s="66">
        <v>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 a skok přes překážku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</v>
      </c>
      <c r="D25" s="66">
        <v>8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vleže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202</v>
      </c>
      <c r="E28" s="99"/>
      <c r="F28" s="99"/>
      <c r="G28" s="99"/>
      <c r="H28" s="64">
        <f>SUM(G18:G27)</f>
        <v>202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Dobře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topLeftCell="A7" workbookViewId="0">
      <selection activeCell="C30" sqref="C3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Startovka!B22</f>
        <v>Adéla Silbernáglová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Startovka!C22</f>
        <v>Mesmerizing Sun of Erya Haryon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Startovka!D22</f>
        <v>SBT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Startovka!A22</f>
        <v>21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Startovka!E22</f>
        <v>OB2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Výsledky!G22</f>
        <v>3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za pochodu do stoje/sedu/lehu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čtverce, položení a přivolání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Směrový aport</v>
      </c>
      <c r="D22" s="66">
        <v>8.5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25.5</v>
      </c>
      <c r="H22" s="64">
        <f t="shared" si="0"/>
        <v>25.5</v>
      </c>
      <c r="I22" s="64">
        <f t="shared" si="1"/>
        <v>12.75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Pachová identifikace a aport</v>
      </c>
      <c r="D23" s="66">
        <v>6.5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19.5</v>
      </c>
      <c r="H23" s="64">
        <f t="shared" si="0"/>
        <v>19.5</v>
      </c>
      <c r="I23" s="64">
        <f t="shared" si="1"/>
        <v>9.75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 a skok přes překážku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</v>
      </c>
      <c r="D25" s="66">
        <v>7.5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22.5</v>
      </c>
      <c r="H25" s="64">
        <f t="shared" si="0"/>
        <v>22.5</v>
      </c>
      <c r="I25" s="64">
        <f t="shared" si="1"/>
        <v>11.25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vleže ve skupině</v>
      </c>
      <c r="D26" s="66">
        <v>7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21</v>
      </c>
      <c r="H26" s="64">
        <f t="shared" si="0"/>
        <v>21</v>
      </c>
      <c r="I26" s="64">
        <f t="shared" si="1"/>
        <v>10.5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167.5</v>
      </c>
      <c r="E28" s="99"/>
      <c r="F28" s="99"/>
      <c r="G28" s="99"/>
      <c r="H28" s="64">
        <f>SUM(G18:G27)</f>
        <v>167.5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Nehodnocen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topLeftCell="A7"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Startovka!B23</f>
        <v>Iva Šírová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Startovka!C23</f>
        <v>Yasmine's Scent Carcassonne Tolugo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Startovka!D23</f>
        <v>AUO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Startovka!A23</f>
        <v>22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Startovka!E23</f>
        <v>OB3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Výsledky!G23</f>
        <v>4</v>
      </c>
      <c r="D14" s="98" t="str">
        <f>IF(C13="OB3","Žlutá karta"," ")</f>
        <v>Žlutá karta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Chůze u nohy</v>
      </c>
      <c r="D18" s="60"/>
      <c r="E18" s="61"/>
      <c r="F18" s="62">
        <f>IF(C13="OB-Z",Cviky!C3,IF(C13="OB1",Cviky!G3,IF(C13="OB2",Cviky!K3,IF(C13="OB3",Cviky!O3," "))))</f>
        <v>4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 a přivolání</v>
      </c>
      <c r="D19" s="66"/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/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čtverce, položení a přivolání</v>
      </c>
      <c r="D21" s="66"/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Směrový aport</v>
      </c>
      <c r="D22" s="66"/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Pachová identifikace a aport</v>
      </c>
      <c r="D23" s="66"/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zastavení, aport a skok přes překážku</v>
      </c>
      <c r="D24" s="66"/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 do stoje/sedu/lehu</v>
      </c>
      <c r="D25" s="66"/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/>
      <c r="E26" s="61"/>
      <c r="F26" s="62">
        <f>IF(C13="OB-Z",Cviky!C11,IF(C13="OB1",Cviky!G11,IF(C13="OB2",Cviky!K11,IF(C13="OB3",Cviky!O11," "))))</f>
        <v>2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 a přivolání</v>
      </c>
      <c r="D27" s="66"/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0</v>
      </c>
      <c r="E28" s="99"/>
      <c r="F28" s="99"/>
      <c r="G28" s="99"/>
      <c r="H28" s="64">
        <f>SUM(G18:G27)</f>
        <v>0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Nehodnocen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topLeftCell="A16" workbookViewId="0">
      <selection activeCell="D19" sqref="D1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Startovka!B24</f>
        <v>Aleksandra Wawrynek-Łapińska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Startovka!C24</f>
        <v>FAIRY FIFI Macy Gray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Startovka!D24</f>
        <v>SBT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Startovka!A24</f>
        <v>23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Startovka!E24</f>
        <v>OB3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Výsledky!G24</f>
        <v>2</v>
      </c>
      <c r="D14" s="98" t="str">
        <f>IF(C13="OB3","Žlutá karta"," ")</f>
        <v>Žlutá karta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Chůze u nohy</v>
      </c>
      <c r="D18" s="60">
        <v>8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32</v>
      </c>
      <c r="H18" s="64">
        <f t="shared" ref="H18:H27" si="0">SUM(D18*F18)</f>
        <v>32</v>
      </c>
      <c r="I18" s="64">
        <f t="shared" ref="I18:I27" si="1">SUM(((D18+E18)*F18)/2)</f>
        <v>16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 a přivolání</v>
      </c>
      <c r="D19" s="66">
        <v>6.5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19.5</v>
      </c>
      <c r="H19" s="64">
        <f t="shared" si="0"/>
        <v>19.5</v>
      </c>
      <c r="I19" s="64">
        <f t="shared" si="1"/>
        <v>9.75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čtverce, položení a přivolání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Směrový aport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Pachová identifikace a aport</v>
      </c>
      <c r="D23" s="66">
        <v>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zastavení, aport a skok přes překážku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 do stoje/sedu/lehu</v>
      </c>
      <c r="D25" s="66">
        <v>8.5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25.5</v>
      </c>
      <c r="H25" s="64">
        <f t="shared" si="0"/>
        <v>25.5</v>
      </c>
      <c r="I25" s="64">
        <f t="shared" si="1"/>
        <v>12.75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 a přivolání</v>
      </c>
      <c r="D27" s="66">
        <v>8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16</v>
      </c>
      <c r="H27" s="64">
        <f t="shared" si="0"/>
        <v>16</v>
      </c>
      <c r="I27" s="64">
        <f t="shared" si="1"/>
        <v>8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153</v>
      </c>
      <c r="E28" s="99"/>
      <c r="F28" s="99"/>
      <c r="G28" s="99"/>
      <c r="H28" s="64">
        <f>SUM(G18:G27)</f>
        <v>153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Nehodnocen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topLeftCell="A13"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Startovka!B25</f>
        <v>Dana Valešová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Startovka!C25</f>
        <v>Welshriverdee A Perfect Meissa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Startovka!D25</f>
        <v>BOC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Startovka!A25</f>
        <v>24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Startovka!E25</f>
        <v>OB3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Výsledky!G25</f>
        <v>4</v>
      </c>
      <c r="D14" s="98" t="str">
        <f>IF(C13="OB3","Žlutá karta"," ")</f>
        <v>Žlutá karta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Chůze u nohy</v>
      </c>
      <c r="D18" s="60"/>
      <c r="E18" s="61"/>
      <c r="F18" s="62">
        <f>IF(C13="OB-Z",Cviky!C3,IF(C13="OB1",Cviky!G3,IF(C13="OB2",Cviky!K3,IF(C13="OB3",Cviky!O3," "))))</f>
        <v>4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 a přivolání</v>
      </c>
      <c r="D19" s="66"/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/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čtverce, položení a přivolání</v>
      </c>
      <c r="D21" s="66"/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Směrový aport</v>
      </c>
      <c r="D22" s="66"/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Pachová identifikace a aport</v>
      </c>
      <c r="D23" s="66"/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zastavení, aport a skok přes překážku</v>
      </c>
      <c r="D24" s="66"/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 do stoje/sedu/lehu</v>
      </c>
      <c r="D25" s="66"/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/>
      <c r="E26" s="61"/>
      <c r="F26" s="62">
        <f>IF(C13="OB-Z",Cviky!C11,IF(C13="OB1",Cviky!G11,IF(C13="OB2",Cviky!K11,IF(C13="OB3",Cviky!O11," "))))</f>
        <v>2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 a přivolání</v>
      </c>
      <c r="D27" s="66"/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0</v>
      </c>
      <c r="E28" s="99"/>
      <c r="F28" s="99"/>
      <c r="G28" s="99"/>
      <c r="H28" s="64">
        <f>SUM(G18:G27)</f>
        <v>0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Nehodnocen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topLeftCell="A4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Startovka!B26</f>
        <v>Jitka Peierova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Startovka!C26</f>
        <v>Barbarella Gold Bryvilsar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Startovka!D26</f>
        <v>pudl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Startovka!A26</f>
        <v>25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Startovka!E26</f>
        <v>OB3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Výsledky!G26</f>
        <v>1</v>
      </c>
      <c r="D14" s="98" t="str">
        <f>IF(C13="OB3","Žlutá karta"," ")</f>
        <v>Žlutá karta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Chůze u nohy</v>
      </c>
      <c r="D18" s="60">
        <v>7.5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 a přivolání</v>
      </c>
      <c r="D19" s="66">
        <v>8.5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25.5</v>
      </c>
      <c r="H19" s="64">
        <f t="shared" si="0"/>
        <v>25.5</v>
      </c>
      <c r="I19" s="64">
        <f t="shared" si="1"/>
        <v>12.75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6.5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26</v>
      </c>
      <c r="H20" s="64">
        <f t="shared" si="0"/>
        <v>26</v>
      </c>
      <c r="I20" s="64">
        <f t="shared" si="1"/>
        <v>13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čtverce, položení a přivolání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Směrový aport</v>
      </c>
      <c r="D22" s="66">
        <v>8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Pachová identifikace a aport</v>
      </c>
      <c r="D23" s="66">
        <v>6.5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19.5</v>
      </c>
      <c r="H23" s="64">
        <f t="shared" si="0"/>
        <v>19.5</v>
      </c>
      <c r="I23" s="64">
        <f t="shared" si="1"/>
        <v>9.75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zastavení, aport a skok přes překážku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 do stoje/sedu/lehu</v>
      </c>
      <c r="D25" s="66">
        <v>6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18</v>
      </c>
      <c r="H25" s="64">
        <f t="shared" si="0"/>
        <v>18</v>
      </c>
      <c r="I25" s="64">
        <f t="shared" si="1"/>
        <v>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 a přivolání</v>
      </c>
      <c r="D27" s="66">
        <v>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195</v>
      </c>
      <c r="E28" s="99"/>
      <c r="F28" s="99"/>
      <c r="G28" s="99"/>
      <c r="H28" s="64">
        <f>SUM(G18:G27)</f>
        <v>195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Dobře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10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Startovka!B27</f>
        <v>Jana Urbanová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Startovka!C27</f>
        <v>Athos z Keblických strání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Startovka!D27</f>
        <v>BOC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Startovka!A27</f>
        <v>26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Startovka!E27</f>
        <v>OB3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Výsledky!G27</f>
        <v>3</v>
      </c>
      <c r="D14" s="98" t="str">
        <f>IF(C13="OB3","Žlutá karta"," ")</f>
        <v>Žlutá karta</v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Chůze u nohy</v>
      </c>
      <c r="D18" s="60">
        <v>6.5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26</v>
      </c>
      <c r="H18" s="64">
        <f t="shared" ref="H18:H27" si="0">SUM(D18*F18)</f>
        <v>26</v>
      </c>
      <c r="I18" s="64">
        <f t="shared" ref="I18:I27" si="1">SUM(((D18+E18)*F18)/2)</f>
        <v>13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 a přivolání</v>
      </c>
      <c r="D19" s="66">
        <v>7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21</v>
      </c>
      <c r="H19" s="64">
        <f t="shared" si="0"/>
        <v>21</v>
      </c>
      <c r="I19" s="64">
        <f t="shared" si="1"/>
        <v>10.5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6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čtverce, položení a přivolání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Směrový aport</v>
      </c>
      <c r="D22" s="66">
        <v>6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18</v>
      </c>
      <c r="H22" s="64">
        <f t="shared" si="0"/>
        <v>18</v>
      </c>
      <c r="I22" s="64">
        <f t="shared" si="1"/>
        <v>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Pachová identifikace a aport</v>
      </c>
      <c r="D23" s="66">
        <v>8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kuželů/barelu, zastavení, aport a skok přes překážku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 do stoje/sedu/lehu</v>
      </c>
      <c r="D25" s="66">
        <v>6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18</v>
      </c>
      <c r="H25" s="64">
        <f t="shared" si="0"/>
        <v>18</v>
      </c>
      <c r="I25" s="64">
        <f t="shared" si="1"/>
        <v>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 a přivolání</v>
      </c>
      <c r="D27" s="66">
        <v>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151</v>
      </c>
      <c r="E28" s="99"/>
      <c r="F28" s="99"/>
      <c r="G28" s="99"/>
      <c r="H28" s="64">
        <f>SUM(G18:G27)</f>
        <v>151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Nehodnocen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workbookViewId="0">
      <selection activeCell="G11" sqref="G11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Kristýna Pražáková</v>
      </c>
      <c r="C2" s="70" t="str">
        <f>Startovka!C2</f>
        <v>Here comes Hardy origin</v>
      </c>
      <c r="D2" s="70" t="str">
        <f>Startovka!D2</f>
        <v>BOC</v>
      </c>
      <c r="E2" s="70" t="str">
        <f>Startovka!E2</f>
        <v>OB-Z</v>
      </c>
      <c r="F2" s="70" t="str">
        <f>Startovka!I3</f>
        <v>Podzimní závod OB Javorka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6</v>
      </c>
      <c r="H2" s="72">
        <f>'1'!D28</f>
        <v>227</v>
      </c>
      <c r="I2" s="73" t="str">
        <f>'1'!D29</f>
        <v>Velmi dobře</v>
      </c>
      <c r="J2" s="41"/>
      <c r="K2" s="43">
        <f t="shared" ref="K2:K33" si="1">IF(E2="OB-Z",(H2)," ")</f>
        <v>227</v>
      </c>
      <c r="L2" s="43" t="str">
        <f t="shared" ref="L2:L33" si="2">IF(E2="OB1",(H2)," ")</f>
        <v/>
      </c>
      <c r="M2" s="43" t="str">
        <f t="shared" ref="M2:M33" si="3">IF(E2="OB2",(H2)," ")</f>
        <v/>
      </c>
      <c r="N2" s="43" t="str">
        <f t="shared" ref="N2:N33" si="4">IF(E2="OB3",(H2)," ")</f>
        <v/>
      </c>
      <c r="O2" s="41"/>
    </row>
    <row r="3" spans="1:15" x14ac:dyDescent="0.3">
      <c r="A3" s="70">
        <f>Startovka!A3</f>
        <v>2</v>
      </c>
      <c r="B3" s="70" t="str">
        <f>Startovka!B3</f>
        <v>Nikola Sejkorová</v>
      </c>
      <c r="C3" s="70" t="str">
        <f>Startovka!C3</f>
        <v>Gaya Navy Mersey</v>
      </c>
      <c r="D3" s="70" t="str">
        <f>Startovka!D3</f>
        <v>BOC</v>
      </c>
      <c r="E3" s="70" t="str">
        <f>Startovka!E3</f>
        <v>OB-Z</v>
      </c>
      <c r="F3" s="70" t="str">
        <f>Startovka!I3</f>
        <v>Podzimní závod OB Javorka</v>
      </c>
      <c r="G3" s="70">
        <f t="shared" si="0"/>
        <v>4</v>
      </c>
      <c r="H3" s="74">
        <f>'2'!D28</f>
        <v>278.5</v>
      </c>
      <c r="I3" s="75" t="str">
        <f>'2'!D29</f>
        <v>Výborně</v>
      </c>
      <c r="J3" s="41"/>
      <c r="K3" s="43">
        <f t="shared" si="1"/>
        <v>278.5</v>
      </c>
      <c r="L3" s="43" t="str">
        <f t="shared" si="2"/>
        <v/>
      </c>
      <c r="M3" s="43" t="str">
        <f t="shared" si="3"/>
        <v/>
      </c>
      <c r="N3" s="43" t="str">
        <f t="shared" si="4"/>
        <v/>
      </c>
      <c r="O3" s="41"/>
    </row>
    <row r="4" spans="1:15" x14ac:dyDescent="0.3">
      <c r="A4" s="70">
        <f>Startovka!A4</f>
        <v>3</v>
      </c>
      <c r="B4" s="70" t="str">
        <f>Startovka!B4</f>
        <v>Hana Langrová</v>
      </c>
      <c r="C4" s="70" t="str">
        <f>Startovka!C4</f>
        <v xml:space="preserve">Be Love Able Rustyfox </v>
      </c>
      <c r="D4" s="70" t="str">
        <f>Startovka!D4</f>
        <v>NSDRT</v>
      </c>
      <c r="E4" s="70" t="str">
        <f>Startovka!E4</f>
        <v>OB-Z</v>
      </c>
      <c r="F4" s="70" t="str">
        <f>Startovka!I3</f>
        <v>Podzimní závod OB Javorka</v>
      </c>
      <c r="G4" s="71">
        <f t="shared" si="0"/>
        <v>1</v>
      </c>
      <c r="H4" s="72">
        <f>'3'!D28</f>
        <v>298</v>
      </c>
      <c r="I4" s="75" t="str">
        <f>'3'!D29</f>
        <v>Výborně</v>
      </c>
      <c r="J4" s="41"/>
      <c r="K4" s="43">
        <f t="shared" si="1"/>
        <v>298</v>
      </c>
      <c r="L4" s="43" t="str">
        <f t="shared" si="2"/>
        <v/>
      </c>
      <c r="M4" s="43" t="str">
        <f t="shared" si="3"/>
        <v/>
      </c>
      <c r="N4" s="43" t="str">
        <f t="shared" si="4"/>
        <v/>
      </c>
      <c r="O4" s="41"/>
    </row>
    <row r="5" spans="1:15" x14ac:dyDescent="0.3">
      <c r="A5" s="70">
        <f>Startovka!A5</f>
        <v>4</v>
      </c>
      <c r="B5" s="70" t="str">
        <f>Startovka!B5</f>
        <v>Kateřina Kutyň</v>
      </c>
      <c r="C5" s="70" t="str">
        <f>Startovka!C5</f>
        <v>Cukrík</v>
      </c>
      <c r="D5" s="70" t="str">
        <f>Startovka!D5</f>
        <v>BOC</v>
      </c>
      <c r="E5" s="70" t="str">
        <f>Startovka!E5</f>
        <v>OB-Z</v>
      </c>
      <c r="F5" s="70" t="str">
        <f>Startovka!I3</f>
        <v>Podzimní závod OB Javorka</v>
      </c>
      <c r="G5" s="70">
        <f t="shared" si="0"/>
        <v>3</v>
      </c>
      <c r="H5" s="74">
        <f>'4'!D28</f>
        <v>282</v>
      </c>
      <c r="I5" s="75" t="str">
        <f>'4'!D29</f>
        <v>Výborně</v>
      </c>
      <c r="J5" s="41"/>
      <c r="K5" s="43">
        <f t="shared" si="1"/>
        <v>282</v>
      </c>
      <c r="L5" s="43" t="str">
        <f t="shared" si="2"/>
        <v/>
      </c>
      <c r="M5" s="43" t="str">
        <f t="shared" si="3"/>
        <v/>
      </c>
      <c r="N5" s="43" t="str">
        <f t="shared" si="4"/>
        <v/>
      </c>
      <c r="O5" s="41"/>
    </row>
    <row r="6" spans="1:15" x14ac:dyDescent="0.3">
      <c r="A6" s="70">
        <f>Startovka!A6</f>
        <v>5</v>
      </c>
      <c r="B6" s="70" t="str">
        <f>Startovka!B6</f>
        <v>Tomáš Pohanka</v>
      </c>
      <c r="C6" s="70" t="str">
        <f>Startovka!C6</f>
        <v>Sunny Loky Dream of joy</v>
      </c>
      <c r="D6" s="70" t="str">
        <f>Startovka!D6</f>
        <v>BOC</v>
      </c>
      <c r="E6" s="70" t="str">
        <f>Startovka!E6</f>
        <v>OB-Z</v>
      </c>
      <c r="F6" s="70" t="str">
        <f>Startovka!I3</f>
        <v>Podzimní závod OB Javorka</v>
      </c>
      <c r="G6" s="71">
        <f t="shared" si="0"/>
        <v>8</v>
      </c>
      <c r="H6" s="72">
        <f>'5'!D28</f>
        <v>190</v>
      </c>
      <c r="I6" s="75" t="str">
        <f>'5'!D29</f>
        <v>Nehodnocen</v>
      </c>
      <c r="J6" s="41"/>
      <c r="K6" s="43">
        <f t="shared" si="1"/>
        <v>190</v>
      </c>
      <c r="L6" s="43" t="str">
        <f t="shared" si="2"/>
        <v/>
      </c>
      <c r="M6" s="43" t="str">
        <f t="shared" si="3"/>
        <v/>
      </c>
      <c r="N6" s="43" t="str">
        <f t="shared" si="4"/>
        <v/>
      </c>
      <c r="O6" s="41"/>
    </row>
    <row r="7" spans="1:15" x14ac:dyDescent="0.3">
      <c r="A7" s="70">
        <f>Startovka!A7</f>
        <v>6</v>
      </c>
      <c r="B7" s="70" t="str">
        <f>Startovka!B7</f>
        <v>Stella Sýkorová</v>
      </c>
      <c r="C7" s="70" t="str">
        <f>Startovka!C7</f>
        <v>Ozzy</v>
      </c>
      <c r="D7" s="70" t="str">
        <f>Startovka!D7</f>
        <v>BOC</v>
      </c>
      <c r="E7" s="70" t="str">
        <f>Startovka!E7</f>
        <v>OB-Z</v>
      </c>
      <c r="F7" s="70" t="str">
        <f>Startovka!I3</f>
        <v>Podzimní závod OB Javorka</v>
      </c>
      <c r="G7" s="70">
        <f t="shared" si="0"/>
        <v>2</v>
      </c>
      <c r="H7" s="72">
        <f>'6'!D28</f>
        <v>285</v>
      </c>
      <c r="I7" s="75" t="str">
        <f>'6'!D29</f>
        <v>Výborně</v>
      </c>
      <c r="J7" s="41"/>
      <c r="K7" s="43">
        <f t="shared" si="1"/>
        <v>285</v>
      </c>
      <c r="L7" s="43" t="str">
        <f t="shared" si="2"/>
        <v/>
      </c>
      <c r="M7" s="43" t="str">
        <f t="shared" si="3"/>
        <v/>
      </c>
      <c r="N7" s="43" t="str">
        <f t="shared" si="4"/>
        <v/>
      </c>
      <c r="O7" s="41"/>
    </row>
    <row r="8" spans="1:15" x14ac:dyDescent="0.3">
      <c r="A8" s="70">
        <f>Startovka!A8</f>
        <v>7</v>
      </c>
      <c r="B8" s="70" t="str">
        <f>Startovka!B8</f>
        <v>Beáta Soukupová</v>
      </c>
      <c r="C8" s="70" t="str">
        <f>Startovka!C8</f>
        <v>Eddy Your Dream Come True</v>
      </c>
      <c r="D8" s="70" t="str">
        <f>Startovka!D8</f>
        <v>BOC</v>
      </c>
      <c r="E8" s="70" t="str">
        <f>Startovka!E8</f>
        <v>OB-Z</v>
      </c>
      <c r="F8" s="70" t="str">
        <f>Startovka!I3</f>
        <v>Podzimní závod OB Javorka</v>
      </c>
      <c r="G8" s="71">
        <f t="shared" si="0"/>
        <v>5</v>
      </c>
      <c r="H8" s="74">
        <f>'7'!D28</f>
        <v>229.5</v>
      </c>
      <c r="I8" s="75" t="str">
        <f>'7'!D29</f>
        <v>Velmi dobře</v>
      </c>
      <c r="J8" s="41"/>
      <c r="K8" s="43">
        <f t="shared" si="1"/>
        <v>229.5</v>
      </c>
      <c r="L8" s="43" t="str">
        <f t="shared" si="2"/>
        <v/>
      </c>
      <c r="M8" s="43" t="str">
        <f t="shared" si="3"/>
        <v/>
      </c>
      <c r="N8" s="43" t="str">
        <f t="shared" si="4"/>
        <v/>
      </c>
      <c r="O8" s="41"/>
    </row>
    <row r="9" spans="1:15" x14ac:dyDescent="0.3">
      <c r="A9" s="70">
        <f>Startovka!A9</f>
        <v>8</v>
      </c>
      <c r="B9" s="70" t="str">
        <f>Startovka!B9</f>
        <v>Pavlína Borkovcová</v>
      </c>
      <c r="C9" s="70" t="str">
        <f>Startovka!C9</f>
        <v>Pippa Sealoe v. Eltons Home</v>
      </c>
      <c r="D9" s="70" t="str">
        <f>Startovka!D9</f>
        <v>FB</v>
      </c>
      <c r="E9" s="70" t="str">
        <f>Startovka!E9</f>
        <v>OB-Z</v>
      </c>
      <c r="F9" s="70" t="str">
        <f>Startovka!I3</f>
        <v>Podzimní závod OB Javorka</v>
      </c>
      <c r="G9" s="70">
        <f t="shared" si="0"/>
        <v>7</v>
      </c>
      <c r="H9" s="72">
        <f>'8'!D28</f>
        <v>221</v>
      </c>
      <c r="I9" s="75" t="str">
        <f>'8'!D29</f>
        <v>Dobře</v>
      </c>
      <c r="J9" s="41"/>
      <c r="K9" s="43">
        <f t="shared" si="1"/>
        <v>221</v>
      </c>
      <c r="L9" s="43" t="str">
        <f t="shared" si="2"/>
        <v/>
      </c>
      <c r="M9" s="43" t="str">
        <f t="shared" si="3"/>
        <v/>
      </c>
      <c r="N9" s="43" t="str">
        <f t="shared" si="4"/>
        <v/>
      </c>
      <c r="O9" s="41"/>
    </row>
    <row r="10" spans="1:15" x14ac:dyDescent="0.3">
      <c r="A10" s="70">
        <f>Startovka!A10</f>
        <v>9</v>
      </c>
      <c r="B10" s="70" t="str">
        <f>Startovka!B10</f>
        <v>Renata Zárubová</v>
      </c>
      <c r="C10" s="70" t="str">
        <f>Startovka!C10</f>
        <v>Pasco Lusika</v>
      </c>
      <c r="D10" s="70" t="str">
        <f>Startovka!D10</f>
        <v>BOC</v>
      </c>
      <c r="E10" s="70" t="str">
        <f>Startovka!E10</f>
        <v>OB1</v>
      </c>
      <c r="F10" s="70" t="str">
        <f>Startovka!I3</f>
        <v>Podzimní závod OB Javorka</v>
      </c>
      <c r="G10" s="71">
        <f t="shared" si="0"/>
        <v>1</v>
      </c>
      <c r="H10" s="74">
        <f>'9'!D28</f>
        <v>287.5</v>
      </c>
      <c r="I10" s="75" t="str">
        <f>'9'!D29</f>
        <v>Výborně</v>
      </c>
      <c r="J10" s="41"/>
      <c r="K10" s="43" t="str">
        <f t="shared" si="1"/>
        <v/>
      </c>
      <c r="L10" s="43">
        <f t="shared" si="2"/>
        <v>287.5</v>
      </c>
      <c r="M10" s="43" t="str">
        <f t="shared" si="3"/>
        <v/>
      </c>
      <c r="N10" s="43" t="str">
        <f t="shared" si="4"/>
        <v/>
      </c>
      <c r="O10" s="41"/>
    </row>
    <row r="11" spans="1:15" x14ac:dyDescent="0.3">
      <c r="A11" s="70">
        <f>Startovka!A11</f>
        <v>10</v>
      </c>
      <c r="B11" s="70" t="str">
        <f>Startovka!B11</f>
        <v>Hana Langrová</v>
      </c>
      <c r="C11" s="70" t="str">
        <f>Startovka!C11</f>
        <v xml:space="preserve">Eila Naira Red Treasure </v>
      </c>
      <c r="D11" s="70" t="str">
        <f>Startovka!D11</f>
        <v>NSDRT</v>
      </c>
      <c r="E11" s="70" t="str">
        <f>Startovka!E11</f>
        <v>OB1</v>
      </c>
      <c r="F11" s="70" t="str">
        <f>Startovka!I3</f>
        <v>Podzimní závod OB Javorka</v>
      </c>
      <c r="G11" s="70">
        <f t="shared" si="0"/>
        <v>2</v>
      </c>
      <c r="H11" s="72">
        <f>'10'!D28</f>
        <v>190</v>
      </c>
      <c r="I11" s="75" t="str">
        <f>'10'!D29</f>
        <v>Nehodnocen</v>
      </c>
      <c r="J11" s="41"/>
      <c r="K11" s="43" t="str">
        <f t="shared" si="1"/>
        <v/>
      </c>
      <c r="L11" s="43">
        <f t="shared" si="2"/>
        <v>190</v>
      </c>
      <c r="M11" s="43" t="str">
        <f t="shared" si="3"/>
        <v/>
      </c>
      <c r="N11" s="43" t="str">
        <f t="shared" si="4"/>
        <v/>
      </c>
      <c r="O11" s="41"/>
    </row>
    <row r="12" spans="1:15" x14ac:dyDescent="0.3">
      <c r="A12" s="70">
        <f>Startovka!A12</f>
        <v>11</v>
      </c>
      <c r="B12" s="70" t="str">
        <f>Startovka!B12</f>
        <v>Markéta Linková</v>
      </c>
      <c r="C12" s="70" t="str">
        <f>Startovka!C12</f>
        <v>Alvin Dream of Joy</v>
      </c>
      <c r="D12" s="70" t="str">
        <f>Startovka!D12</f>
        <v>BOC</v>
      </c>
      <c r="E12" s="70" t="str">
        <f>Startovka!E12</f>
        <v>OB1</v>
      </c>
      <c r="F12" s="70" t="str">
        <f>Startovka!I3</f>
        <v>Podzimní závod OB Javorka</v>
      </c>
      <c r="G12" s="71">
        <f t="shared" si="0"/>
        <v>4</v>
      </c>
      <c r="H12" s="72">
        <f>'11'!D28</f>
        <v>172</v>
      </c>
      <c r="I12" s="75" t="str">
        <f>'11'!D29</f>
        <v>Nehodnocen</v>
      </c>
      <c r="J12" s="41"/>
      <c r="K12" s="43" t="str">
        <f t="shared" si="1"/>
        <v/>
      </c>
      <c r="L12" s="43">
        <f t="shared" si="2"/>
        <v>172</v>
      </c>
      <c r="M12" s="43" t="str">
        <f t="shared" si="3"/>
        <v/>
      </c>
      <c r="N12" s="43" t="str">
        <f t="shared" si="4"/>
        <v/>
      </c>
      <c r="O12" s="41"/>
    </row>
    <row r="13" spans="1:15" x14ac:dyDescent="0.3">
      <c r="A13" s="70">
        <f>Startovka!A13</f>
        <v>12</v>
      </c>
      <c r="B13" s="70" t="str">
        <f>Startovka!B13</f>
        <v>Lucie Kalinová</v>
      </c>
      <c r="C13" s="70" t="str">
        <f>Startovka!C13</f>
        <v>Teddy</v>
      </c>
      <c r="D13" s="70" t="str">
        <f>Startovka!D13</f>
        <v>kříženec</v>
      </c>
      <c r="E13" s="70" t="str">
        <f>Startovka!E13</f>
        <v>OB1</v>
      </c>
      <c r="F13" s="70" t="str">
        <f>Startovka!I3</f>
        <v>Podzimní závod OB Javorka</v>
      </c>
      <c r="G13" s="70">
        <f t="shared" si="0"/>
        <v>8</v>
      </c>
      <c r="H13" s="74">
        <f>'12'!D28</f>
        <v>137</v>
      </c>
      <c r="I13" s="75" t="str">
        <f>'12'!D29</f>
        <v>Nehodnocen</v>
      </c>
      <c r="J13" s="41"/>
      <c r="K13" s="43" t="str">
        <f t="shared" si="1"/>
        <v/>
      </c>
      <c r="L13" s="43">
        <f t="shared" si="2"/>
        <v>137</v>
      </c>
      <c r="M13" s="43" t="str">
        <f t="shared" si="3"/>
        <v/>
      </c>
      <c r="N13" s="43" t="str">
        <f t="shared" si="4"/>
        <v/>
      </c>
      <c r="O13" s="41"/>
    </row>
    <row r="14" spans="1:15" x14ac:dyDescent="0.3">
      <c r="A14" s="70">
        <f>Startovka!A14</f>
        <v>13</v>
      </c>
      <c r="B14" s="70" t="str">
        <f>Startovka!B14</f>
        <v>Jana Pončíková</v>
      </c>
      <c r="C14" s="70" t="str">
        <f>Startovka!C14</f>
        <v>Ostara z Petrova</v>
      </c>
      <c r="D14" s="70" t="str">
        <f>Startovka!D14</f>
        <v>NO</v>
      </c>
      <c r="E14" s="70" t="str">
        <f>Startovka!E14</f>
        <v>OB1</v>
      </c>
      <c r="F14" s="70" t="str">
        <f>Startovka!I3</f>
        <v>Podzimní závod OB Javorka</v>
      </c>
      <c r="G14" s="71">
        <f t="shared" si="0"/>
        <v>7</v>
      </c>
      <c r="H14" s="72">
        <f>'13'!D28</f>
        <v>139</v>
      </c>
      <c r="I14" s="75" t="str">
        <f>'13'!D29</f>
        <v>Nehodnocen</v>
      </c>
      <c r="J14" s="41"/>
      <c r="K14" s="43" t="str">
        <f t="shared" si="1"/>
        <v/>
      </c>
      <c r="L14" s="43">
        <f t="shared" si="2"/>
        <v>139</v>
      </c>
      <c r="M14" s="43" t="str">
        <f t="shared" si="3"/>
        <v/>
      </c>
      <c r="N14" s="43" t="str">
        <f t="shared" si="4"/>
        <v/>
      </c>
      <c r="O14" s="41"/>
    </row>
    <row r="15" spans="1:15" x14ac:dyDescent="0.3">
      <c r="A15" s="70">
        <f>Startovka!A15</f>
        <v>14</v>
      </c>
      <c r="B15" s="70" t="str">
        <f>Startovka!B15</f>
        <v>Elen Balážová</v>
      </c>
      <c r="C15" s="70" t="str">
        <f>Startovka!C15</f>
        <v>Quentin Barney Iluze</v>
      </c>
      <c r="D15" s="70" t="str">
        <f>Startovka!D15</f>
        <v>NO</v>
      </c>
      <c r="E15" s="70" t="str">
        <f>Startovka!E15</f>
        <v>OB1</v>
      </c>
      <c r="F15" s="70" t="str">
        <f>Startovka!I3</f>
        <v>Podzimní závod OB Javorka</v>
      </c>
      <c r="G15" s="70">
        <f t="shared" si="0"/>
        <v>5</v>
      </c>
      <c r="H15" s="74">
        <f>'14'!D28</f>
        <v>164</v>
      </c>
      <c r="I15" s="75" t="str">
        <f>'14'!D29</f>
        <v>Nehodnocen</v>
      </c>
      <c r="J15" s="41"/>
      <c r="K15" s="43" t="str">
        <f t="shared" si="1"/>
        <v/>
      </c>
      <c r="L15" s="43">
        <f t="shared" si="2"/>
        <v>164</v>
      </c>
      <c r="M15" s="43" t="str">
        <f t="shared" si="3"/>
        <v/>
      </c>
      <c r="N15" s="43" t="str">
        <f t="shared" si="4"/>
        <v/>
      </c>
      <c r="O15" s="41"/>
    </row>
    <row r="16" spans="1:15" x14ac:dyDescent="0.3">
      <c r="A16" s="70">
        <f>Startovka!A16</f>
        <v>15</v>
      </c>
      <c r="B16" s="70" t="str">
        <f>Startovka!B16</f>
        <v>Simona Hlávková</v>
      </c>
      <c r="C16" s="70" t="str">
        <f>Startovka!C16</f>
        <v>Vingo Majorův háj</v>
      </c>
      <c r="D16" s="70" t="str">
        <f>Startovka!D16</f>
        <v>NO</v>
      </c>
      <c r="E16" s="70" t="str">
        <f>Startovka!E16</f>
        <v>OB1</v>
      </c>
      <c r="F16" s="70" t="str">
        <f>Startovka!I3</f>
        <v>Podzimní závod OB Javorka</v>
      </c>
      <c r="G16" s="71">
        <f t="shared" si="0"/>
        <v>6</v>
      </c>
      <c r="H16" s="72">
        <f>'15'!D28</f>
        <v>155.5</v>
      </c>
      <c r="I16" s="75" t="str">
        <f>'15'!D29</f>
        <v>Nehodnocen</v>
      </c>
      <c r="J16" s="41"/>
      <c r="K16" s="43" t="str">
        <f t="shared" si="1"/>
        <v/>
      </c>
      <c r="L16" s="43">
        <f t="shared" si="2"/>
        <v>155.5</v>
      </c>
      <c r="M16" s="43" t="str">
        <f t="shared" si="3"/>
        <v/>
      </c>
      <c r="N16" s="43" t="str">
        <f t="shared" si="4"/>
        <v/>
      </c>
      <c r="O16" s="41"/>
    </row>
    <row r="17" spans="1:15" x14ac:dyDescent="0.3">
      <c r="A17" s="70">
        <f>Startovka!A17</f>
        <v>16</v>
      </c>
      <c r="B17" s="70" t="str">
        <f>Startovka!B17</f>
        <v>Michal Borkovec</v>
      </c>
      <c r="C17" s="70" t="str">
        <f>Startovka!C17</f>
        <v xml:space="preserve">Gucci vom Nilpferdhof </v>
      </c>
      <c r="D17" s="70" t="str">
        <f>Startovka!D17</f>
        <v>BOM</v>
      </c>
      <c r="E17" s="70" t="str">
        <f>Startovka!E17</f>
        <v>OB1</v>
      </c>
      <c r="F17" s="70" t="str">
        <f>Startovka!I3</f>
        <v>Podzimní závod OB Javorka</v>
      </c>
      <c r="G17" s="70">
        <f t="shared" si="0"/>
        <v>3</v>
      </c>
      <c r="H17" s="74">
        <f>'16'!D28</f>
        <v>185</v>
      </c>
      <c r="I17" s="75" t="str">
        <f>'16'!D29</f>
        <v>Nehodnocen</v>
      </c>
      <c r="J17" s="41"/>
      <c r="K17" s="43" t="str">
        <f t="shared" si="1"/>
        <v/>
      </c>
      <c r="L17" s="43">
        <f t="shared" si="2"/>
        <v>185</v>
      </c>
      <c r="M17" s="43" t="str">
        <f t="shared" si="3"/>
        <v/>
      </c>
      <c r="N17" s="43" t="str">
        <f t="shared" si="4"/>
        <v/>
      </c>
      <c r="O17" s="41"/>
    </row>
    <row r="18" spans="1:15" x14ac:dyDescent="0.3">
      <c r="A18" s="70">
        <f>Startovka!A18</f>
        <v>17</v>
      </c>
      <c r="B18" s="70" t="str">
        <f>Startovka!B18</f>
        <v>Jana Pončíková</v>
      </c>
      <c r="C18" s="70" t="str">
        <f>Startovka!C18</f>
        <v>Wariace Krásnoočko</v>
      </c>
      <c r="D18" s="70" t="str">
        <f>Startovka!D18</f>
        <v>NO</v>
      </c>
      <c r="E18" s="70" t="str">
        <f>Startovka!E18</f>
        <v>OB1</v>
      </c>
      <c r="F18" s="70" t="str">
        <f>Startovka!I3</f>
        <v>Podzimní závod OB Javorka</v>
      </c>
      <c r="G18" s="71">
        <f t="shared" si="0"/>
        <v>9</v>
      </c>
      <c r="H18" s="72">
        <f>'17'!D28</f>
        <v>117.5</v>
      </c>
      <c r="I18" s="75" t="str">
        <f>'17'!D29</f>
        <v>Nehodnocen</v>
      </c>
      <c r="J18" s="41"/>
      <c r="K18" s="43" t="str">
        <f t="shared" si="1"/>
        <v/>
      </c>
      <c r="L18" s="43">
        <f t="shared" si="2"/>
        <v>117.5</v>
      </c>
      <c r="M18" s="43" t="str">
        <f t="shared" si="3"/>
        <v/>
      </c>
      <c r="N18" s="43" t="str">
        <f t="shared" si="4"/>
        <v/>
      </c>
      <c r="O18" s="41"/>
    </row>
    <row r="19" spans="1:15" x14ac:dyDescent="0.3">
      <c r="A19" s="70">
        <f>Startovka!A19</f>
        <v>18</v>
      </c>
      <c r="B19" s="70" t="str">
        <f>Startovka!B19</f>
        <v>Pavel Schiller</v>
      </c>
      <c r="C19" s="70" t="str">
        <f>Startovka!C19</f>
        <v>Antigonon - Makada</v>
      </c>
      <c r="D19" s="70" t="str">
        <f>Startovka!D19</f>
        <v>AUO</v>
      </c>
      <c r="E19" s="70" t="str">
        <f>Startovka!E19</f>
        <v>OB1</v>
      </c>
      <c r="F19" s="70" t="str">
        <f>Startovka!I3</f>
        <v>Podzimní závod OB Javorka</v>
      </c>
      <c r="G19" s="70">
        <f t="shared" si="0"/>
        <v>10</v>
      </c>
      <c r="H19" s="74">
        <f>'18'!D28</f>
        <v>20</v>
      </c>
      <c r="I19" s="75" t="str">
        <f>'18'!D29</f>
        <v>Nehodnocen</v>
      </c>
      <c r="J19" s="41"/>
      <c r="K19" s="43" t="str">
        <f t="shared" si="1"/>
        <v/>
      </c>
      <c r="L19" s="43">
        <f t="shared" si="2"/>
        <v>20</v>
      </c>
      <c r="M19" s="43" t="str">
        <f t="shared" si="3"/>
        <v/>
      </c>
      <c r="N19" s="43" t="str">
        <f t="shared" si="4"/>
        <v/>
      </c>
      <c r="O19" s="41"/>
    </row>
    <row r="20" spans="1:15" x14ac:dyDescent="0.3">
      <c r="A20" s="70">
        <f>Startovka!A20</f>
        <v>19</v>
      </c>
      <c r="B20" s="70" t="str">
        <f>Startovka!B20</f>
        <v xml:space="preserve">Małgorzata Chołoniewska </v>
      </c>
      <c r="C20" s="70" t="str">
        <f>Startovka!C20</f>
        <v xml:space="preserve">QUESTA Gwynbleidd </v>
      </c>
      <c r="D20" s="70" t="str">
        <f>Startovka!D20</f>
        <v>BŠO</v>
      </c>
      <c r="E20" s="70" t="str">
        <f>Startovka!E20</f>
        <v>OB2</v>
      </c>
      <c r="F20" s="70" t="str">
        <f>Startovka!I3</f>
        <v>Podzimní závod OB Javorka</v>
      </c>
      <c r="G20" s="71">
        <f t="shared" si="0"/>
        <v>2</v>
      </c>
      <c r="H20" s="72">
        <f>'19'!D28</f>
        <v>193.5</v>
      </c>
      <c r="I20" s="75" t="str">
        <f>'19'!D29</f>
        <v>Dobře</v>
      </c>
      <c r="J20" s="41"/>
      <c r="K20" s="43" t="str">
        <f t="shared" si="1"/>
        <v/>
      </c>
      <c r="L20" s="43" t="str">
        <f t="shared" si="2"/>
        <v/>
      </c>
      <c r="M20" s="43">
        <f t="shared" si="3"/>
        <v>193.5</v>
      </c>
      <c r="N20" s="43" t="str">
        <f t="shared" si="4"/>
        <v/>
      </c>
      <c r="O20" s="41"/>
    </row>
    <row r="21" spans="1:15" x14ac:dyDescent="0.3">
      <c r="A21" s="70">
        <f>Startovka!A21</f>
        <v>20</v>
      </c>
      <c r="B21" s="70" t="str">
        <f>Startovka!B21</f>
        <v>Jitka Peierova</v>
      </c>
      <c r="C21" s="70" t="str">
        <f>Startovka!C21</f>
        <v>Maverick Esculap Surprime</v>
      </c>
      <c r="D21" s="70" t="str">
        <f>Startovka!D21</f>
        <v>pudl</v>
      </c>
      <c r="E21" s="70" t="str">
        <f>Startovka!E21</f>
        <v>OB2</v>
      </c>
      <c r="F21" s="70" t="str">
        <f>Startovka!I3</f>
        <v>Podzimní závod OB Javorka</v>
      </c>
      <c r="G21" s="70">
        <f t="shared" si="0"/>
        <v>1</v>
      </c>
      <c r="H21" s="74">
        <f>'20'!D28</f>
        <v>202</v>
      </c>
      <c r="I21" s="75" t="str">
        <f>'20'!D29</f>
        <v>Dobře</v>
      </c>
      <c r="J21" s="41"/>
      <c r="K21" s="43" t="str">
        <f t="shared" si="1"/>
        <v/>
      </c>
      <c r="L21" s="43" t="str">
        <f t="shared" si="2"/>
        <v/>
      </c>
      <c r="M21" s="43">
        <f t="shared" si="3"/>
        <v>202</v>
      </c>
      <c r="N21" s="43" t="str">
        <f t="shared" si="4"/>
        <v/>
      </c>
      <c r="O21" s="41"/>
    </row>
    <row r="22" spans="1:15" x14ac:dyDescent="0.3">
      <c r="A22" s="70">
        <f>Startovka!A22</f>
        <v>21</v>
      </c>
      <c r="B22" s="70" t="str">
        <f>Startovka!B22</f>
        <v>Adéla Silbernáglová</v>
      </c>
      <c r="C22" s="70" t="str">
        <f>Startovka!C22</f>
        <v>Mesmerizing Sun of Erya Haryon</v>
      </c>
      <c r="D22" s="70" t="str">
        <f>Startovka!D22</f>
        <v>SBT</v>
      </c>
      <c r="E22" s="70" t="str">
        <f>Startovka!E22</f>
        <v>OB2</v>
      </c>
      <c r="F22" s="70" t="str">
        <f>Startovka!I3</f>
        <v>Podzimní závod OB Javorka</v>
      </c>
      <c r="G22" s="71">
        <f t="shared" si="0"/>
        <v>3</v>
      </c>
      <c r="H22" s="72">
        <f>'21'!D28</f>
        <v>167.5</v>
      </c>
      <c r="I22" s="75" t="str">
        <f>'21'!D29</f>
        <v>Nehodnocen</v>
      </c>
      <c r="J22" s="41"/>
      <c r="K22" s="43" t="str">
        <f t="shared" si="1"/>
        <v/>
      </c>
      <c r="L22" s="43" t="str">
        <f t="shared" si="2"/>
        <v/>
      </c>
      <c r="M22" s="43">
        <f t="shared" si="3"/>
        <v>167.5</v>
      </c>
      <c r="N22" s="43" t="str">
        <f t="shared" si="4"/>
        <v/>
      </c>
      <c r="O22" s="41"/>
    </row>
    <row r="23" spans="1:15" x14ac:dyDescent="0.3">
      <c r="A23" s="70">
        <f>Startovka!A23</f>
        <v>22</v>
      </c>
      <c r="B23" s="70" t="str">
        <f>Startovka!B23</f>
        <v>Iva Šírová</v>
      </c>
      <c r="C23" s="70" t="str">
        <f>Startovka!C23</f>
        <v>Yasmine's Scent Carcassonne Tolugo</v>
      </c>
      <c r="D23" s="70" t="str">
        <f>Startovka!D23</f>
        <v>AUO</v>
      </c>
      <c r="E23" s="70" t="str">
        <f>Startovka!E23</f>
        <v>OB3</v>
      </c>
      <c r="F23" s="70" t="str">
        <f>Startovka!I3</f>
        <v>Podzimní závod OB Javorka</v>
      </c>
      <c r="G23" s="70">
        <f t="shared" si="0"/>
        <v>4</v>
      </c>
      <c r="H23" s="74">
        <f>'22'!D28</f>
        <v>0</v>
      </c>
      <c r="I23" s="75" t="str">
        <f>'22'!D29</f>
        <v>Nehodnocen</v>
      </c>
      <c r="J23" s="41"/>
      <c r="K23" s="43" t="str">
        <f t="shared" si="1"/>
        <v/>
      </c>
      <c r="L23" s="43" t="str">
        <f t="shared" si="2"/>
        <v/>
      </c>
      <c r="M23" s="43" t="str">
        <f t="shared" si="3"/>
        <v/>
      </c>
      <c r="N23" s="43">
        <f t="shared" si="4"/>
        <v>0</v>
      </c>
      <c r="O23" s="41"/>
    </row>
    <row r="24" spans="1:15" x14ac:dyDescent="0.3">
      <c r="A24" s="70">
        <f>Startovka!A24</f>
        <v>23</v>
      </c>
      <c r="B24" s="70" t="str">
        <f>Startovka!B24</f>
        <v>Aleksandra Wawrynek-Łapińska</v>
      </c>
      <c r="C24" s="70" t="str">
        <f>Startovka!C24</f>
        <v>FAIRY FIFI Macy Gray</v>
      </c>
      <c r="D24" s="70" t="str">
        <f>Startovka!D24</f>
        <v>SBT</v>
      </c>
      <c r="E24" s="70" t="str">
        <f>Startovka!E24</f>
        <v>OB3</v>
      </c>
      <c r="F24" s="70" t="str">
        <f>Startovka!I3</f>
        <v>Podzimní závod OB Javorka</v>
      </c>
      <c r="G24" s="71">
        <f t="shared" si="0"/>
        <v>2</v>
      </c>
      <c r="H24" s="72">
        <f>'23'!D28</f>
        <v>153</v>
      </c>
      <c r="I24" s="75" t="str">
        <f>'23'!D29</f>
        <v>Nehodnocen</v>
      </c>
      <c r="J24" s="41"/>
      <c r="K24" s="43" t="str">
        <f t="shared" si="1"/>
        <v/>
      </c>
      <c r="L24" s="43" t="str">
        <f t="shared" si="2"/>
        <v/>
      </c>
      <c r="M24" s="43" t="str">
        <f t="shared" si="3"/>
        <v/>
      </c>
      <c r="N24" s="43">
        <f t="shared" si="4"/>
        <v>153</v>
      </c>
      <c r="O24" s="41"/>
    </row>
    <row r="25" spans="1:15" x14ac:dyDescent="0.3">
      <c r="A25" s="70">
        <f>Startovka!A25</f>
        <v>24</v>
      </c>
      <c r="B25" s="70" t="str">
        <f>Startovka!B25</f>
        <v>Dana Valešová</v>
      </c>
      <c r="C25" s="70" t="str">
        <f>Startovka!C25</f>
        <v>Welshriverdee A Perfect Meissa</v>
      </c>
      <c r="D25" s="70" t="str">
        <f>Startovka!D25</f>
        <v>BOC</v>
      </c>
      <c r="E25" s="70" t="str">
        <f>Startovka!E25</f>
        <v>OB3</v>
      </c>
      <c r="F25" s="70" t="str">
        <f>Startovka!I3</f>
        <v>Podzimní závod OB Javorka</v>
      </c>
      <c r="G25" s="70">
        <f t="shared" si="0"/>
        <v>4</v>
      </c>
      <c r="H25" s="74">
        <f>'24'!D28</f>
        <v>0</v>
      </c>
      <c r="I25" s="75" t="str">
        <f>'24'!D29</f>
        <v>Nehodnocen</v>
      </c>
      <c r="J25" s="41"/>
      <c r="K25" s="43" t="str">
        <f t="shared" si="1"/>
        <v/>
      </c>
      <c r="L25" s="43" t="str">
        <f t="shared" si="2"/>
        <v/>
      </c>
      <c r="M25" s="43" t="str">
        <f t="shared" si="3"/>
        <v/>
      </c>
      <c r="N25" s="43">
        <f t="shared" si="4"/>
        <v>0</v>
      </c>
      <c r="O25" s="41"/>
    </row>
    <row r="26" spans="1:15" x14ac:dyDescent="0.3">
      <c r="A26" s="70">
        <f>Startovka!A26</f>
        <v>25</v>
      </c>
      <c r="B26" s="70" t="str">
        <f>Startovka!B26</f>
        <v>Jitka Peierova</v>
      </c>
      <c r="C26" s="70" t="str">
        <f>Startovka!C26</f>
        <v>Barbarella Gold Bryvilsar</v>
      </c>
      <c r="D26" s="70" t="str">
        <f>Startovka!D26</f>
        <v>pudl</v>
      </c>
      <c r="E26" s="70" t="str">
        <f>Startovka!E26</f>
        <v>OB3</v>
      </c>
      <c r="F26" s="70" t="str">
        <f>Startovka!I3</f>
        <v>Podzimní závod OB Javorka</v>
      </c>
      <c r="G26" s="71">
        <f t="shared" si="0"/>
        <v>1</v>
      </c>
      <c r="H26" s="72">
        <f>'25'!D28</f>
        <v>195</v>
      </c>
      <c r="I26" s="75" t="str">
        <f>'25'!D29</f>
        <v>Dobře</v>
      </c>
      <c r="J26" s="41"/>
      <c r="K26" s="43" t="str">
        <f t="shared" si="1"/>
        <v/>
      </c>
      <c r="L26" s="43" t="str">
        <f t="shared" si="2"/>
        <v/>
      </c>
      <c r="M26" s="43" t="str">
        <f t="shared" si="3"/>
        <v/>
      </c>
      <c r="N26" s="43">
        <f t="shared" si="4"/>
        <v>195</v>
      </c>
      <c r="O26" s="41"/>
    </row>
    <row r="27" spans="1:15" x14ac:dyDescent="0.3">
      <c r="A27" s="70">
        <f>Startovka!A27</f>
        <v>26</v>
      </c>
      <c r="B27" s="70" t="str">
        <f>Startovka!B27</f>
        <v>Jana Urbanová</v>
      </c>
      <c r="C27" s="70" t="str">
        <f>Startovka!C27</f>
        <v>Athos z Keblických strání</v>
      </c>
      <c r="D27" s="70" t="str">
        <f>Startovka!D27</f>
        <v>BOC</v>
      </c>
      <c r="E27" s="70" t="str">
        <f>Startovka!E27</f>
        <v>OB3</v>
      </c>
      <c r="F27" s="70" t="str">
        <f>Startovka!I3</f>
        <v>Podzimní závod OB Javorka</v>
      </c>
      <c r="G27" s="70">
        <f t="shared" si="0"/>
        <v>3</v>
      </c>
      <c r="H27" s="74">
        <f>'26'!D28</f>
        <v>151</v>
      </c>
      <c r="I27" s="75" t="str">
        <f>'26'!D29</f>
        <v>Nehodnocen</v>
      </c>
      <c r="J27" s="41"/>
      <c r="K27" s="43" t="str">
        <f t="shared" si="1"/>
        <v/>
      </c>
      <c r="L27" s="43" t="str">
        <f t="shared" si="2"/>
        <v/>
      </c>
      <c r="M27" s="43" t="str">
        <f t="shared" si="3"/>
        <v/>
      </c>
      <c r="N27" s="43">
        <f t="shared" si="4"/>
        <v>151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Podzimní závod OB Javorka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/>
      </c>
      <c r="L28" s="43" t="str">
        <f t="shared" si="2"/>
        <v/>
      </c>
      <c r="M28" s="43" t="str">
        <f t="shared" si="3"/>
        <v/>
      </c>
      <c r="N28" s="43" t="str">
        <f t="shared" si="4"/>
        <v/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Podzimní závod OB Javorka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/>
      </c>
      <c r="L29" s="43" t="str">
        <f t="shared" si="2"/>
        <v/>
      </c>
      <c r="M29" s="43" t="str">
        <f t="shared" si="3"/>
        <v/>
      </c>
      <c r="N29" s="43" t="str">
        <f t="shared" si="4"/>
        <v/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Podzimní závod OB Javorka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/>
      </c>
      <c r="L30" s="43" t="str">
        <f t="shared" si="2"/>
        <v/>
      </c>
      <c r="M30" s="43" t="str">
        <f t="shared" si="3"/>
        <v/>
      </c>
      <c r="N30" s="43" t="str">
        <f t="shared" si="4"/>
        <v/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Podzimní závod OB Javorka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/>
      </c>
      <c r="L31" s="43" t="str">
        <f t="shared" si="2"/>
        <v/>
      </c>
      <c r="M31" s="43" t="str">
        <f t="shared" si="3"/>
        <v/>
      </c>
      <c r="N31" s="43" t="str">
        <f t="shared" si="4"/>
        <v/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Podzimní závod OB Javorka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/>
      </c>
      <c r="L32" s="43" t="str">
        <f t="shared" si="2"/>
        <v/>
      </c>
      <c r="M32" s="43" t="str">
        <f t="shared" si="3"/>
        <v/>
      </c>
      <c r="N32" s="43" t="str">
        <f t="shared" si="4"/>
        <v/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Podzimní závod OB Javorka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/>
      </c>
      <c r="L33" s="43" t="str">
        <f t="shared" si="2"/>
        <v/>
      </c>
      <c r="M33" s="43" t="str">
        <f t="shared" si="3"/>
        <v/>
      </c>
      <c r="N33" s="43" t="str">
        <f t="shared" si="4"/>
        <v/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Podzimní závod OB Javorka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/>
      </c>
      <c r="L34" s="43" t="str">
        <f t="shared" ref="L34:L51" si="6">IF(E34="OB1",(H34)," ")</f>
        <v/>
      </c>
      <c r="M34" s="43" t="str">
        <f t="shared" ref="M34:M51" si="7">IF(E34="OB2",(H34)," ")</f>
        <v/>
      </c>
      <c r="N34" s="43" t="str">
        <f t="shared" ref="N34:N51" si="8">IF(E34="OB3",(H34)," ")</f>
        <v/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Podzimní závod OB Javorka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/>
      </c>
      <c r="L35" s="43" t="str">
        <f t="shared" si="6"/>
        <v/>
      </c>
      <c r="M35" s="43" t="str">
        <f t="shared" si="7"/>
        <v/>
      </c>
      <c r="N35" s="43" t="str">
        <f t="shared" si="8"/>
        <v/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Podzimní závod OB Javorka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/>
      </c>
      <c r="L36" s="43" t="str">
        <f t="shared" si="6"/>
        <v/>
      </c>
      <c r="M36" s="43" t="str">
        <f t="shared" si="7"/>
        <v/>
      </c>
      <c r="N36" s="43" t="str">
        <f t="shared" si="8"/>
        <v/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Podzimní závod OB Javorka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/>
      </c>
      <c r="L37" s="43" t="str">
        <f t="shared" si="6"/>
        <v/>
      </c>
      <c r="M37" s="43" t="str">
        <f t="shared" si="7"/>
        <v/>
      </c>
      <c r="N37" s="43" t="str">
        <f t="shared" si="8"/>
        <v/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Podzimní závod OB Javorka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/>
      </c>
      <c r="L38" s="43" t="str">
        <f t="shared" si="6"/>
        <v/>
      </c>
      <c r="M38" s="43" t="str">
        <f t="shared" si="7"/>
        <v/>
      </c>
      <c r="N38" s="43" t="str">
        <f t="shared" si="8"/>
        <v/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Podzimní závod OB Javorka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/>
      </c>
      <c r="L39" s="43" t="str">
        <f t="shared" si="6"/>
        <v/>
      </c>
      <c r="M39" s="43" t="str">
        <f t="shared" si="7"/>
        <v/>
      </c>
      <c r="N39" s="43" t="str">
        <f t="shared" si="8"/>
        <v/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Podzimní závod OB Javorka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/>
      </c>
      <c r="L40" s="43" t="str">
        <f t="shared" si="6"/>
        <v/>
      </c>
      <c r="M40" s="43" t="str">
        <f t="shared" si="7"/>
        <v/>
      </c>
      <c r="N40" s="43" t="str">
        <f t="shared" si="8"/>
        <v/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Podzimní závod OB Javorka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/>
      </c>
      <c r="L41" s="43" t="str">
        <f t="shared" si="6"/>
        <v/>
      </c>
      <c r="M41" s="43" t="str">
        <f t="shared" si="7"/>
        <v/>
      </c>
      <c r="N41" s="43" t="str">
        <f t="shared" si="8"/>
        <v/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Podzimní závod OB Javorka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/>
      </c>
      <c r="L42" s="43" t="str">
        <f t="shared" si="6"/>
        <v/>
      </c>
      <c r="M42" s="43" t="str">
        <f t="shared" si="7"/>
        <v/>
      </c>
      <c r="N42" s="43" t="str">
        <f t="shared" si="8"/>
        <v/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Podzimní závod OB Javorka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/>
      </c>
      <c r="L43" s="43" t="str">
        <f t="shared" si="6"/>
        <v/>
      </c>
      <c r="M43" s="43" t="str">
        <f t="shared" si="7"/>
        <v/>
      </c>
      <c r="N43" s="43" t="str">
        <f t="shared" si="8"/>
        <v/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Podzimní závod OB Javorka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/>
      </c>
      <c r="L44" s="43" t="str">
        <f t="shared" si="6"/>
        <v/>
      </c>
      <c r="M44" s="43" t="str">
        <f t="shared" si="7"/>
        <v/>
      </c>
      <c r="N44" s="43" t="str">
        <f t="shared" si="8"/>
        <v/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Podzimní závod OB Javorka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/>
      </c>
      <c r="L45" s="43" t="str">
        <f t="shared" si="6"/>
        <v/>
      </c>
      <c r="M45" s="43" t="str">
        <f t="shared" si="7"/>
        <v/>
      </c>
      <c r="N45" s="43" t="str">
        <f t="shared" si="8"/>
        <v/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Podzimní závod OB Javorka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/>
      </c>
      <c r="L46" s="43" t="str">
        <f t="shared" si="6"/>
        <v/>
      </c>
      <c r="M46" s="43" t="str">
        <f t="shared" si="7"/>
        <v/>
      </c>
      <c r="N46" s="43" t="str">
        <f t="shared" si="8"/>
        <v/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Podzimní závod OB Javorka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/>
      </c>
      <c r="L47" s="43" t="str">
        <f t="shared" si="6"/>
        <v/>
      </c>
      <c r="M47" s="43" t="str">
        <f t="shared" si="7"/>
        <v/>
      </c>
      <c r="N47" s="43" t="str">
        <f t="shared" si="8"/>
        <v/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Podzimní závod OB Javorka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/>
      </c>
      <c r="L48" s="43" t="str">
        <f t="shared" si="6"/>
        <v/>
      </c>
      <c r="M48" s="43" t="str">
        <f t="shared" si="7"/>
        <v/>
      </c>
      <c r="N48" s="43" t="str">
        <f t="shared" si="8"/>
        <v/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Podzimní závod OB Javorka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/>
      </c>
      <c r="L49" s="43" t="str">
        <f t="shared" si="6"/>
        <v/>
      </c>
      <c r="M49" s="43" t="str">
        <f t="shared" si="7"/>
        <v/>
      </c>
      <c r="N49" s="43" t="str">
        <f t="shared" si="8"/>
        <v/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Podzimní závod OB Javorka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/>
      </c>
      <c r="L50" s="43" t="str">
        <f t="shared" si="6"/>
        <v/>
      </c>
      <c r="M50" s="43" t="str">
        <f t="shared" si="7"/>
        <v/>
      </c>
      <c r="N50" s="43" t="str">
        <f t="shared" si="8"/>
        <v/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Podzimní závod OB Javorka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/>
      </c>
      <c r="L51" s="43" t="str">
        <f t="shared" si="6"/>
        <v/>
      </c>
      <c r="M51" s="43" t="str">
        <f t="shared" si="7"/>
        <v/>
      </c>
      <c r="N51" s="43" t="str">
        <f t="shared" si="8"/>
        <v/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Startovka!B28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Startovka!C28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Startovka!D28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Startovka!A28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Startovka!E28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Výsledky!G28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Startovka!B29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Startovka!C29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Startovka!D29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Startovka!A29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Startovka!E29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Výsledky!G29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Startovka!B30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Startovka!C30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Startovka!D30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Startovka!A30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Startovka!E30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Výsledky!G30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Startovka!B31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Startovka!C31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Startovka!D31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Startovka!A31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Startovka!E31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Výsledky!G31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Startovka!B32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Startovka!C32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Startovka!D32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Startovka!A32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Startovka!E32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Výsledky!G32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Startovka!B33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Startovka!C33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Startovka!D33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Startovka!A33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Startovka!E33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Výsledky!G33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Startovka!B34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Startovka!C34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Startovka!D34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Startovka!A34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Startovka!E34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Výsledky!G34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Startovka!B35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Startovka!C35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Startovka!D35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Startovka!A35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Startovka!E35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Výsledky!G35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Startovka!B36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Startovka!C36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Startovka!D36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Startovka!A36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Startovka!E36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Výsledky!G36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Startovka!B37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Startovka!C37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Startovka!D37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Startovka!A37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Startovka!E37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Výsledky!G37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Startovka!B2</f>
        <v>Kristýna Pražáková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Startovka!C2</f>
        <v>Here comes Hardy origin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Startovka!D2</f>
        <v>BOC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Startovka!A2</f>
        <v>1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Startovka!E2</f>
        <v>OB-Z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Výsledky!G2</f>
        <v>6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7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21</v>
      </c>
      <c r="H20" s="64">
        <f t="shared" si="0"/>
        <v>21</v>
      </c>
      <c r="I20" s="64">
        <f t="shared" si="1"/>
        <v>10.5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8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8.5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25.5</v>
      </c>
      <c r="H22" s="64">
        <f t="shared" si="0"/>
        <v>25.5</v>
      </c>
      <c r="I22" s="64">
        <f t="shared" si="1"/>
        <v>12.75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kuželu a zpět</v>
      </c>
      <c r="D24" s="66">
        <v>7.5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22.5</v>
      </c>
      <c r="H24" s="64">
        <f t="shared" si="0"/>
        <v>22.5</v>
      </c>
      <c r="I24" s="64">
        <f t="shared" si="1"/>
        <v>11.25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8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24</v>
      </c>
      <c r="H26" s="64">
        <f t="shared" si="0"/>
        <v>24</v>
      </c>
      <c r="I26" s="64">
        <f t="shared" si="1"/>
        <v>12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227</v>
      </c>
      <c r="E28" s="99"/>
      <c r="F28" s="99"/>
      <c r="G28" s="99"/>
      <c r="H28" s="64">
        <f>SUM(G18:G27)</f>
        <v>227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Velmi dobře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5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Startovka!B38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Startovka!C38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Startovka!D38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Startovka!A38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Startovka!E38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Výsledky!G38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Startovka!B39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Startovka!C39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Startovka!D39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Startovka!A39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Startovka!E39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Výsledky!G39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Startovka!B40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Startovka!C40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Startovka!D40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Startovka!A40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Startovka!E40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Výsledky!G40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Startovka!B41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Startovka!C41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Startovka!D41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Startovka!A41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Startovka!E41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Výsledky!G41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Startovka!B42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Startovka!C42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Startovka!D42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Startovka!A42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Startovka!E42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Výsledky!G42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Startovka!B43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Startovka!C43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Startovka!D43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Startovka!A43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Startovka!E43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Výsledky!G43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Startovka!B44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Startovka!C44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Startovka!D44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Startovka!A44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Startovka!E44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Výsledky!G44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Startovka!B45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Startovka!C45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Startovka!D45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Startovka!A45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Startovka!E45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Výsledky!G45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Startovka!B46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Startovka!C46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Startovka!D46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Startovka!A46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Startovka!E46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Výsledky!G46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Startovka!B47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Startovka!C47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Startovka!D47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Startovka!A47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Startovka!E47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Výsledky!G47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Startovka!B3</f>
        <v>Nikola Sejkorová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Startovka!C3</f>
        <v>Gaya Navy Mersey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Startovka!D3</f>
        <v>BOC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Startovka!A3</f>
        <v>2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Startovka!E3</f>
        <v>OB-Z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Výsledky!G3</f>
        <v>4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7.5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22.5</v>
      </c>
      <c r="H20" s="64">
        <f t="shared" si="0"/>
        <v>22.5</v>
      </c>
      <c r="I20" s="64">
        <f t="shared" si="1"/>
        <v>11.25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6.5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19.5</v>
      </c>
      <c r="H21" s="64">
        <f t="shared" si="0"/>
        <v>19.5</v>
      </c>
      <c r="I21" s="64">
        <f t="shared" si="1"/>
        <v>9.75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7.5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22.5</v>
      </c>
      <c r="H22" s="64">
        <f t="shared" si="0"/>
        <v>22.5</v>
      </c>
      <c r="I22" s="64">
        <f t="shared" si="1"/>
        <v>11.25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kuželu a zpět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8.5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34</v>
      </c>
      <c r="H25" s="64">
        <f t="shared" si="0"/>
        <v>34</v>
      </c>
      <c r="I25" s="64">
        <f t="shared" si="1"/>
        <v>17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278.5</v>
      </c>
      <c r="E28" s="99"/>
      <c r="F28" s="99"/>
      <c r="G28" s="99"/>
      <c r="H28" s="64">
        <f>SUM(G18:G27)</f>
        <v>278.5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Výborně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Startovka!B48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Startovka!C48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Startovka!D48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Startovka!A48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Startovka!E48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Výsledky!G48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Startovka!B49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Startovka!C49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Startovka!D49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Startovka!A49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Startovka!E49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Výsledky!G49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Startovka!B50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Startovka!C50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Startovka!D50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Startovka!A50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Startovka!E50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Výsledky!G50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101" t="b">
        <f>IF(E17="není"," ",E17)</f>
        <v>0</v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101" t="b">
        <f>IF(E17="není"," ",IF(C13="OB-Z",Startovka!K8,IF(C13="OB1",Startovka!K12,IF(C13="OB2",Startovka!K16,IF(C13="OB3",Startovka!K20)))))</f>
        <v>0</v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>
        <f>Startovka!B51</f>
        <v>0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>
        <f>Startovka!C51</f>
        <v>0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>
        <f>Startovka!D51</f>
        <v>0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Startovka!A51</f>
        <v>0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>
        <f>Startovka!E51</f>
        <v>0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 t="str">
        <f>Výsledky!G51</f>
        <v>neurčeno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/>
      </c>
      <c r="D18" s="60"/>
      <c r="E18" s="61"/>
      <c r="F18" s="62" t="str">
        <f>IF(C13="OB-Z",Cviky!C3,IF(C13="OB1",Cviky!G3,IF(C13="OB2",Cviky!K3,IF(C13="OB3",Cviky!O3," "))))</f>
        <v/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/>
      </c>
      <c r="D19" s="66"/>
      <c r="E19" s="61"/>
      <c r="F19" s="62" t="str">
        <f>IF(C13="OB-Z",Cviky!C4,IF(C13="OB1",Cviky!G4,IF(C13="OB2",Cviky!K4,IF(C13="OB3",Cviky!O4," "))))</f>
        <v/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/>
      </c>
      <c r="D20" s="66"/>
      <c r="E20" s="61"/>
      <c r="F20" s="62" t="str">
        <f>IF(C13="OB-Z",Cviky!C5,IF(C13="OB1",Cviky!G5,IF(C13="OB2",Cviky!K5,IF(C13="OB3",Cviky!O5," "))))</f>
        <v/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/>
      </c>
      <c r="D21" s="66"/>
      <c r="E21" s="61"/>
      <c r="F21" s="62" t="str">
        <f>IF(C13="OB-Z",Cviky!C6,IF(C13="OB1",Cviky!G6,IF(C13="OB2",Cviky!K6,IF(C13="OB3",Cviky!O6," "))))</f>
        <v/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/>
      </c>
      <c r="D22" s="66"/>
      <c r="E22" s="61"/>
      <c r="F22" s="62" t="str">
        <f>IF(C13="OB-Z",Cviky!C7,IF(C13="OB1",Cviky!G7,IF(C13="OB2",Cviky!K7,IF(C13="OB3",Cviky!O7," "))))</f>
        <v/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/>
      </c>
      <c r="D23" s="66"/>
      <c r="E23" s="61"/>
      <c r="F23" s="62" t="str">
        <f>IF(C13="OB-Z",Cviky!C8,IF(C13="OB1",Cviky!G8,IF(C13="OB2",Cviky!K8,IF(C13="OB3",Cviky!O8," "))))</f>
        <v/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/>
      </c>
      <c r="D24" s="66"/>
      <c r="E24" s="61"/>
      <c r="F24" s="62" t="str">
        <f>IF(C13="OB-Z",Cviky!C9,IF(C13="OB1",Cviky!G9,IF(C13="OB2",Cviky!K9,IF(C13="OB3",Cviky!O9," "))))</f>
        <v/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/>
      </c>
      <c r="D25" s="66"/>
      <c r="E25" s="61"/>
      <c r="F25" s="62" t="str">
        <f>IF(C13="OB-Z",Cviky!C10,IF(C13="OB1",Cviky!G10,IF(C13="OB2",Cviky!K10,IF(C13="OB3",Cviky!O10," "))))</f>
        <v/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/>
      </c>
      <c r="D26" s="66"/>
      <c r="E26" s="61"/>
      <c r="F26" s="62" t="str">
        <f>IF(C13="OB-Z",Cviky!C11,IF(C13="OB1",Cviky!G11,IF(C13="OB2",Cviky!K11,IF(C13="OB3",Cviky!O11," "))))</f>
        <v/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/>
      </c>
      <c r="D27" s="66"/>
      <c r="E27" s="61"/>
      <c r="F27" s="62" t="str">
        <f>IF(C13="OB-Z",Cviky!C12,IF(C13="OB1",Cviky!G12,IF(C13="OB2",Cviky!K12,IF(C13="OB3",Cviky!O12," "))))</f>
        <v/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5" t="s">
        <v>67</v>
      </c>
      <c r="C28" s="95"/>
      <c r="D28" s="99" t="e">
        <f>IF(G13="ano","0",IF(G14="ano",H28-20,SUM(G18:G27)))</f>
        <v>#VALUE!</v>
      </c>
      <c r="E28" s="99"/>
      <c r="F28" s="99"/>
      <c r="G28" s="99"/>
      <c r="H28" s="64" t="e">
        <f>SUM(G18:G27)</f>
        <v>#VALUE!</v>
      </c>
      <c r="I28" s="64"/>
    </row>
    <row r="29" spans="1:9" ht="15.6" x14ac:dyDescent="0.3">
      <c r="A29" s="50"/>
      <c r="B29" s="95" t="s">
        <v>68</v>
      </c>
      <c r="C29" s="95"/>
      <c r="D29" s="96" t="e">
        <f>IF(G13="ano","Diskvalifikace",IF(Startovka!F2="N","Nenastoupil",IF(D28&gt;=256,"Výborně",IF(D28&gt;=224,"Velmi dobře",IF(D28&gt;=192,"Dobře",IF(D28&lt;=191.9,"Nehodnocen"," "))))))</f>
        <v>#VALUE!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10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Startovka!B4</f>
        <v>Hana Langrová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Startovka!C4</f>
        <v xml:space="preserve">Be Love Able Rustyfox 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Startovka!D4</f>
        <v>NSDRT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Startovka!A4</f>
        <v>3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Startovka!E4</f>
        <v>OB-Z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Výsledky!G4</f>
        <v>1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kuželu a zpět</v>
      </c>
      <c r="D24" s="66">
        <v>8.5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25.5</v>
      </c>
      <c r="H24" s="64">
        <f t="shared" si="0"/>
        <v>25.5</v>
      </c>
      <c r="I24" s="64">
        <f t="shared" si="1"/>
        <v>12.75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298</v>
      </c>
      <c r="E28" s="99"/>
      <c r="F28" s="99"/>
      <c r="G28" s="99"/>
      <c r="H28" s="64">
        <f>SUM(G18:G27)</f>
        <v>298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Výborně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Startovka!B5</f>
        <v>Kateřina Kutyň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Startovka!C5</f>
        <v>Cukrík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Startovka!D5</f>
        <v>BOC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Startovka!A5</f>
        <v>4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Startovka!E5</f>
        <v>OB-Z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Výsledky!G5</f>
        <v>3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8.5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25.5</v>
      </c>
      <c r="H21" s="64">
        <f t="shared" si="0"/>
        <v>25.5</v>
      </c>
      <c r="I21" s="64">
        <f t="shared" si="1"/>
        <v>12.75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8.5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25.5</v>
      </c>
      <c r="H22" s="64">
        <f t="shared" si="0"/>
        <v>25.5</v>
      </c>
      <c r="I22" s="64">
        <f t="shared" si="1"/>
        <v>12.75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kuželu a zpět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6.5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26</v>
      </c>
      <c r="H25" s="64">
        <f t="shared" si="0"/>
        <v>26</v>
      </c>
      <c r="I25" s="64">
        <f t="shared" si="1"/>
        <v>13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282</v>
      </c>
      <c r="E28" s="99"/>
      <c r="F28" s="99"/>
      <c r="G28" s="99"/>
      <c r="H28" s="64">
        <f>SUM(G18:G27)</f>
        <v>282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Výborně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Startovka!B6</f>
        <v>Tomáš Pohanka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Startovka!C6</f>
        <v>Sunny Loky Dream of joy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Startovka!D6</f>
        <v>BOC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Startovka!A6</f>
        <v>5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Startovka!E6</f>
        <v>OB-Z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Výsledky!G6</f>
        <v>8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7.5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7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21</v>
      </c>
      <c r="H20" s="64">
        <f t="shared" si="0"/>
        <v>21</v>
      </c>
      <c r="I20" s="64">
        <f t="shared" si="1"/>
        <v>10.5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6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18</v>
      </c>
      <c r="H21" s="64">
        <f t="shared" si="0"/>
        <v>18</v>
      </c>
      <c r="I21" s="64">
        <f t="shared" si="1"/>
        <v>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kuželu a zpět</v>
      </c>
      <c r="D24" s="66">
        <v>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15</v>
      </c>
      <c r="H24" s="64">
        <f t="shared" si="0"/>
        <v>15</v>
      </c>
      <c r="I24" s="64">
        <f t="shared" si="1"/>
        <v>7.5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6.5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26</v>
      </c>
      <c r="H25" s="64">
        <f t="shared" si="0"/>
        <v>26</v>
      </c>
      <c r="I25" s="64">
        <f t="shared" si="1"/>
        <v>13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190</v>
      </c>
      <c r="E28" s="99"/>
      <c r="F28" s="99"/>
      <c r="G28" s="99"/>
      <c r="H28" s="64">
        <f>SUM(G18:G27)</f>
        <v>190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Nehodnocen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4" t="s">
        <v>51</v>
      </c>
      <c r="B1" s="104"/>
      <c r="C1" s="104"/>
      <c r="D1" s="104"/>
      <c r="E1" s="104"/>
      <c r="F1" s="104"/>
      <c r="G1" s="104"/>
      <c r="H1" s="44"/>
    </row>
    <row r="2" spans="1:11" ht="129.75" customHeight="1" x14ac:dyDescent="0.4">
      <c r="A2" s="100"/>
      <c r="B2" s="100"/>
      <c r="C2" s="100"/>
      <c r="D2" s="100"/>
      <c r="E2" s="100"/>
      <c r="F2" s="100"/>
      <c r="G2" s="100"/>
      <c r="H2" s="44"/>
    </row>
    <row r="3" spans="1:11" ht="15.6" x14ac:dyDescent="0.3">
      <c r="A3" s="45" t="s">
        <v>52</v>
      </c>
      <c r="B3" s="45"/>
      <c r="C3" s="105" t="str">
        <f>Startovka!I2</f>
        <v>ZKO 648 Česká Třebová Javorka</v>
      </c>
      <c r="D3" s="105"/>
      <c r="E3" s="105"/>
      <c r="F3" s="105"/>
      <c r="G3" s="105"/>
    </row>
    <row r="4" spans="1:11" ht="15.6" x14ac:dyDescent="0.3">
      <c r="A4" s="45" t="s">
        <v>53</v>
      </c>
      <c r="B4" s="45"/>
      <c r="C4" s="105" t="str">
        <f>Startovka!I3</f>
        <v>Podzimní závod OB Javorka</v>
      </c>
      <c r="D4" s="105"/>
      <c r="E4" s="105"/>
      <c r="F4" s="105"/>
      <c r="G4" s="105"/>
    </row>
    <row r="5" spans="1:11" ht="15.6" x14ac:dyDescent="0.3">
      <c r="A5" s="45" t="s">
        <v>54</v>
      </c>
      <c r="B5" s="45"/>
      <c r="C5" s="106">
        <f>Startovka!I4</f>
        <v>45179</v>
      </c>
      <c r="D5" s="106"/>
      <c r="E5" s="106"/>
      <c r="F5" s="106"/>
      <c r="G5" s="106"/>
      <c r="H5" s="46"/>
    </row>
    <row r="6" spans="1:11" ht="15.6" x14ac:dyDescent="0.3">
      <c r="A6" s="45" t="s">
        <v>55</v>
      </c>
      <c r="B6" s="45"/>
      <c r="C6" s="47" t="str">
        <f>D17</f>
        <v>Lada Richterová</v>
      </c>
      <c r="D6" s="101" t="str">
        <f>IF(E17="není"," ",E17)</f>
        <v/>
      </c>
      <c r="E6" s="101"/>
      <c r="F6" s="101"/>
      <c r="G6" s="101"/>
      <c r="H6" s="100"/>
      <c r="I6" s="100"/>
      <c r="J6" s="100"/>
      <c r="K6" s="100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101" t="str">
        <f>IF(E17="není"," ",IF(C13="OB-Z",Startovka!K8,IF(C13="OB1",Startovka!K12,IF(C13="OB2",Startovka!K16,IF(C13="OB3",Startovka!K20)))))</f>
        <v/>
      </c>
      <c r="E7" s="101"/>
      <c r="F7" s="101"/>
      <c r="G7" s="101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7" t="s">
        <v>57</v>
      </c>
      <c r="B9" s="97"/>
      <c r="C9" s="48" t="str">
        <f>Startovka!B7</f>
        <v>Stella Sýkorová</v>
      </c>
      <c r="D9" s="102" t="s">
        <v>58</v>
      </c>
      <c r="E9" s="102"/>
      <c r="F9" s="102"/>
      <c r="G9" s="102"/>
    </row>
    <row r="10" spans="1:11" ht="20.100000000000001" customHeight="1" x14ac:dyDescent="0.3">
      <c r="A10" s="97" t="s">
        <v>59</v>
      </c>
      <c r="B10" s="97"/>
      <c r="C10" s="48" t="str">
        <f>Startovka!C7</f>
        <v>Ozzy</v>
      </c>
      <c r="D10" s="103" t="s">
        <v>60</v>
      </c>
      <c r="E10" s="103"/>
      <c r="F10" s="103"/>
      <c r="G10" s="103"/>
    </row>
    <row r="11" spans="1:11" ht="20.100000000000001" customHeight="1" x14ac:dyDescent="0.3">
      <c r="A11" s="97" t="s">
        <v>61</v>
      </c>
      <c r="B11" s="97"/>
      <c r="C11" s="48" t="str">
        <f>Startovka!D7</f>
        <v>BOC</v>
      </c>
      <c r="D11" s="103"/>
      <c r="E11" s="103"/>
      <c r="F11" s="103"/>
      <c r="G11" s="103"/>
    </row>
    <row r="12" spans="1:11" ht="20.100000000000001" customHeight="1" x14ac:dyDescent="0.3">
      <c r="A12" s="97" t="s">
        <v>62</v>
      </c>
      <c r="B12" s="97"/>
      <c r="C12" s="48">
        <f>Startovka!A7</f>
        <v>6</v>
      </c>
      <c r="D12" s="103"/>
      <c r="E12" s="103"/>
      <c r="F12" s="103"/>
      <c r="G12" s="103"/>
    </row>
    <row r="13" spans="1:11" ht="20.100000000000001" customHeight="1" x14ac:dyDescent="0.3">
      <c r="A13" s="97" t="s">
        <v>63</v>
      </c>
      <c r="B13" s="97"/>
      <c r="C13" s="48" t="str">
        <f>Startovka!E7</f>
        <v>OB-Z</v>
      </c>
      <c r="D13" s="98" t="s">
        <v>64</v>
      </c>
      <c r="E13" s="98"/>
      <c r="F13" s="98"/>
      <c r="G13" s="51"/>
    </row>
    <row r="14" spans="1:11" ht="20.100000000000001" customHeight="1" x14ac:dyDescent="0.3">
      <c r="A14" s="97" t="s">
        <v>65</v>
      </c>
      <c r="B14" s="97"/>
      <c r="C14" s="48">
        <f>Výsledky!G7</f>
        <v>2</v>
      </c>
      <c r="D14" s="98" t="str">
        <f>IF(C13="OB3","Žlutá karta"," ")</f>
        <v/>
      </c>
      <c r="E14" s="98"/>
      <c r="F14" s="98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Lada Richterová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9.5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28.5</v>
      </c>
      <c r="I20" s="64">
        <f t="shared" si="1"/>
        <v>14.25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9.5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28.5</v>
      </c>
      <c r="H22" s="64">
        <f t="shared" si="0"/>
        <v>28.5</v>
      </c>
      <c r="I22" s="64">
        <f t="shared" si="1"/>
        <v>14.25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kuželu a zpět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5" t="s">
        <v>67</v>
      </c>
      <c r="C28" s="95"/>
      <c r="D28" s="99">
        <f>IF(G13="ano","0",IF(G14="ano",H28-20,SUM(G18:G27)))</f>
        <v>285</v>
      </c>
      <c r="E28" s="99"/>
      <c r="F28" s="99"/>
      <c r="G28" s="99"/>
      <c r="H28" s="64">
        <f>SUM(G18:G27)</f>
        <v>285</v>
      </c>
      <c r="I28" s="64"/>
    </row>
    <row r="29" spans="1:9" ht="15.6" x14ac:dyDescent="0.3">
      <c r="A29" s="50"/>
      <c r="B29" s="95" t="s">
        <v>68</v>
      </c>
      <c r="C29" s="95"/>
      <c r="D29" s="96" t="str">
        <f>IF(G13="ano","Diskvalifikace",IF(Startovka!F2="N","Nenastoupil",IF(D28&gt;=256,"Výborně",IF(D28&gt;=224,"Velmi dobře",IF(D28&gt;=192,"Dobře",IF(D28&lt;=191.9,"Nehodnocen"," "))))))</f>
        <v>Výborně</v>
      </c>
      <c r="E29" s="96"/>
      <c r="F29" s="96"/>
      <c r="G29" s="96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2023-09-10T15:54:29Z</cp:lastPrinted>
  <dcterms:created xsi:type="dcterms:W3CDTF">2020-01-31T23:26:18Z</dcterms:created>
  <dcterms:modified xsi:type="dcterms:W3CDTF">2023-10-11T16:48:57Z</dcterms:modified>
</cp:coreProperties>
</file>