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LVT 2024\"/>
    </mc:Choice>
  </mc:AlternateContent>
  <xr:revisionPtr revIDLastSave="0" documentId="8_{1E08976B-1F93-4659-831F-155A4F5859E0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2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G7" i="3" l="1"/>
  <c r="C14" i="9" s="1"/>
  <c r="G8" i="3"/>
  <c r="C14" i="10" s="1"/>
  <c r="G9" i="3"/>
  <c r="C14" i="11" s="1"/>
  <c r="G10" i="3"/>
  <c r="C14" i="12" s="1"/>
  <c r="G11" i="3"/>
  <c r="C14" i="13" s="1"/>
  <c r="G12" i="3"/>
  <c r="C14" i="14" s="1"/>
  <c r="G13" i="3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12"/>
  <c r="C27" i="11"/>
  <c r="C27" i="10"/>
  <c r="C27" i="9"/>
  <c r="C27" i="8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7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7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7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12" i="11"/>
  <c r="C11" i="11"/>
  <c r="C10" i="11"/>
  <c r="C9" i="11"/>
  <c r="C5" i="11"/>
  <c r="C4" i="11"/>
  <c r="C3" i="11"/>
  <c r="C13" i="10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F26" i="29"/>
  <c r="I26" i="29" s="1"/>
  <c r="N50" i="3" l="1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G24" i="48"/>
  <c r="D6" i="44"/>
  <c r="G26" i="44"/>
  <c r="D6" i="50"/>
  <c r="G26" i="50"/>
  <c r="G24" i="50"/>
  <c r="C23" i="29"/>
  <c r="L5" i="3"/>
  <c r="N7" i="3"/>
  <c r="C19" i="23"/>
  <c r="C7" i="23"/>
  <c r="L9" i="3"/>
  <c r="M9" i="3"/>
  <c r="L10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26" i="45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D7" i="18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H25" i="44" l="1"/>
  <c r="H25" i="40"/>
  <c r="H21" i="4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M6" i="3" s="1"/>
  <c r="D28" i="7"/>
  <c r="D28" i="6"/>
  <c r="D28" i="5"/>
  <c r="H3" i="3" s="1"/>
  <c r="M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5" l="1"/>
  <c r="I13" i="3" s="1"/>
  <c r="H13" i="3"/>
  <c r="D29" i="16"/>
  <c r="I14" i="3" s="1"/>
  <c r="H14" i="3"/>
  <c r="D29" i="19"/>
  <c r="I17" i="3" s="1"/>
  <c r="H17" i="3"/>
  <c r="D29" i="20"/>
  <c r="I18" i="3" s="1"/>
  <c r="H18" i="3"/>
  <c r="D29" i="17"/>
  <c r="I15" i="3" s="1"/>
  <c r="H15" i="3"/>
  <c r="D29" i="13"/>
  <c r="I11" i="3" s="1"/>
  <c r="H11" i="3"/>
  <c r="D29" i="18"/>
  <c r="I16" i="3" s="1"/>
  <c r="H16" i="3"/>
  <c r="L4" i="3"/>
  <c r="H25" i="3"/>
  <c r="K43" i="3"/>
  <c r="H19" i="3"/>
  <c r="K44" i="3"/>
  <c r="H20" i="3"/>
  <c r="D29" i="23"/>
  <c r="I21" i="3" s="1"/>
  <c r="H21" i="3"/>
  <c r="D29" i="11"/>
  <c r="I9" i="3" s="1"/>
  <c r="H9" i="3"/>
  <c r="K47" i="3"/>
  <c r="H23" i="3"/>
  <c r="D29" i="10"/>
  <c r="I8" i="3" s="1"/>
  <c r="H8" i="3"/>
  <c r="K46" i="3"/>
  <c r="H22" i="3"/>
  <c r="D29" i="12"/>
  <c r="I10" i="3" s="1"/>
  <c r="H10" i="3"/>
  <c r="D29" i="26"/>
  <c r="I24" i="3" s="1"/>
  <c r="H24" i="3"/>
  <c r="L3" i="3"/>
  <c r="H26" i="3"/>
  <c r="L2" i="3"/>
  <c r="H27" i="3"/>
  <c r="D29" i="14"/>
  <c r="I12" i="3" s="1"/>
  <c r="H12" i="3"/>
  <c r="D29" i="7"/>
  <c r="I5" i="3" s="1"/>
  <c r="H5" i="3"/>
  <c r="M5" i="3" s="1"/>
  <c r="D29" i="4"/>
  <c r="I2" i="3" s="1"/>
  <c r="H2" i="3"/>
  <c r="N2" i="3" s="1"/>
  <c r="M25" i="3"/>
  <c r="H4" i="3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N4" i="3" l="1"/>
  <c r="M4" i="3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C14" i="7" l="1"/>
  <c r="C14" i="6"/>
  <c r="C14" i="8"/>
  <c r="C14" i="4"/>
  <c r="C14" i="5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<sst xmlns="http://schemas.openxmlformats.org/spreadsheetml/2006/main" count="1311" uniqueCount="102">
  <si>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</si>
  <si>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</si>
  <si>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</si>
  <si>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</si>
  <si>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</si>
  <si>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</si>
  <si>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</si>
  <si>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</si>
  <si>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</si>
  <si>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</si>
  <si>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</si>
  <si>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</si>
  <si>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</si>
  <si>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</si>
  <si>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</si>
  <si>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</si>
  <si>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</si>
  <si>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</si>
  <si>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</si>
  <si>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</si>
  <si>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</si>
  <si>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</si>
  <si>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</si>
  <si>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</si>
  <si>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</si>
  <si>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</si>
  <si>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</si>
  <si>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</si>
  <si>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</si>
  <si>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</si>
  <si>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</si>
  <si>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</si>
  <si>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</si>
  <si>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</si>
  <si>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</si>
  <si>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</si>
  <si>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</si>
  <si>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</si>
  <si>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</si>
  <si>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</si>
  <si>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</si>
  <si>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</si>
  <si>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</si>
  <si>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</si>
  <si>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</si>
  <si>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</si>
  <si>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</si>
  <si>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</si>
  <si>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</si>
  <si>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</si>
  <si>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</si>
  <si>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</si>
  <si>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</si>
  <si>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</si>
  <si>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</si>
  <si>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</si>
  <si>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</si>
  <si>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</si>
  <si>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</si>
  <si>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</si>
  <si>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</si>
  <si>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</si>
  <si>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</si>
  <si>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</si>
  <si>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</si>
  <si>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</si>
  <si>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</si>
  <si>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</si>
  <si>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</si>
  <si>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</si>
  <si>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</si>
  <si>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</si>
  <si>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</si>
  <si>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</si>
  <si>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</si>
  <si>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</si>
  <si>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</si>
  <si>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</si>
  <si>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</si>
  <si>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</si>
  <si>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</si>
  <si>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</si>
  <si>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</si>
  <si>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</si>
  <si>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Denisa Ružová</t>
  </si>
  <si>
    <t>25.8.2024</t>
  </si>
  <si>
    <t>Julia Bukovinská</t>
  </si>
  <si>
    <t>Jana Šuláková</t>
  </si>
  <si>
    <t>německý ovčák</t>
  </si>
  <si>
    <t>Kateřina Plháková</t>
  </si>
  <si>
    <t>border kolie</t>
  </si>
  <si>
    <t>Lucia Kišová SK</t>
  </si>
  <si>
    <t>Barbora Odnogová SK</t>
  </si>
  <si>
    <t>Igor Kacian SK</t>
  </si>
  <si>
    <t>labrador retriever</t>
  </si>
  <si>
    <t>Kuba Soví Mlýn</t>
  </si>
  <si>
    <t>Quentin Námořník</t>
  </si>
  <si>
    <t>Phoenix Aguzannis</t>
  </si>
  <si>
    <t>Maiko Henriet´s Garden</t>
  </si>
  <si>
    <t>knírač malý</t>
  </si>
  <si>
    <t xml:space="preserve">Cinna Esuatty </t>
  </si>
  <si>
    <t>Táborové Heroltické obedience zkoušky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</si>
</sst>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20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3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0" fontId="19" fillId="0" borderId="18" xfId="0" applyFont="1" applyBorder="1" applyProtection="1"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workbookViewId="0">
      <selection activeCell="A16" sqref="A16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87</v>
      </c>
      <c r="C2" s="67" t="s">
        <v>95</v>
      </c>
      <c r="D2" s="67" t="s">
        <v>88</v>
      </c>
      <c r="E2" s="7" t="s">
        <v>9</v>
      </c>
      <c r="F2" s="8"/>
      <c r="H2" s="9" t="s">
        <v>7</v>
      </c>
      <c r="I2" s="84" t="s">
        <v>84</v>
      </c>
      <c r="J2" s="84"/>
      <c r="K2" s="84"/>
    </row>
    <row r="3" spans="1:11" ht="15.6" x14ac:dyDescent="0.3">
      <c r="A3" s="5">
        <v>2</v>
      </c>
      <c r="B3" s="67" t="s">
        <v>89</v>
      </c>
      <c r="C3" s="82" t="s">
        <v>100</v>
      </c>
      <c r="D3" s="67" t="s">
        <v>90</v>
      </c>
      <c r="E3" s="7" t="s">
        <v>9</v>
      </c>
      <c r="F3" s="8"/>
      <c r="H3" s="10" t="s">
        <v>8</v>
      </c>
      <c r="I3" s="85" t="s">
        <v>101</v>
      </c>
      <c r="J3" s="85"/>
      <c r="K3" s="85"/>
    </row>
    <row r="4" spans="1:11" ht="16.2" thickBot="1" x14ac:dyDescent="0.35">
      <c r="A4" s="5">
        <v>3</v>
      </c>
      <c r="B4" s="67" t="s">
        <v>92</v>
      </c>
      <c r="C4" s="67" t="s">
        <v>96</v>
      </c>
      <c r="D4" s="67" t="s">
        <v>88</v>
      </c>
      <c r="E4" s="7" t="s">
        <v>9</v>
      </c>
      <c r="F4" s="8"/>
      <c r="H4" s="11" t="s">
        <v>10</v>
      </c>
      <c r="I4" s="86" t="s">
        <v>85</v>
      </c>
      <c r="J4" s="86"/>
      <c r="K4" s="86"/>
    </row>
    <row r="5" spans="1:11" ht="16.2" thickBot="1" x14ac:dyDescent="0.35">
      <c r="A5" s="5">
        <v>4</v>
      </c>
      <c r="B5" s="67" t="s">
        <v>91</v>
      </c>
      <c r="C5" s="82" t="s">
        <v>97</v>
      </c>
      <c r="D5" s="67" t="s">
        <v>94</v>
      </c>
      <c r="E5" s="7" t="s">
        <v>9</v>
      </c>
      <c r="F5" s="8"/>
    </row>
    <row r="6" spans="1:11" ht="18" x14ac:dyDescent="0.35">
      <c r="A6" s="5">
        <v>5</v>
      </c>
      <c r="B6" s="67" t="s">
        <v>93</v>
      </c>
      <c r="C6" s="82" t="s">
        <v>98</v>
      </c>
      <c r="D6" s="67" t="s">
        <v>99</v>
      </c>
      <c r="E6" s="7" t="s">
        <v>9</v>
      </c>
      <c r="F6" s="8"/>
      <c r="H6" s="87" t="s">
        <v>11</v>
      </c>
      <c r="I6" s="87"/>
      <c r="J6" s="87"/>
      <c r="K6" s="87"/>
    </row>
    <row r="7" spans="1:11" ht="15.6" x14ac:dyDescent="0.3">
      <c r="A7" s="5"/>
      <c r="B7" s="67"/>
      <c r="C7" s="67"/>
      <c r="D7" s="67"/>
      <c r="E7" s="7"/>
      <c r="F7" s="8"/>
      <c r="H7" s="12" t="s">
        <v>12</v>
      </c>
      <c r="I7" s="13"/>
      <c r="J7" s="14" t="s">
        <v>13</v>
      </c>
      <c r="K7" s="68" t="s">
        <v>14</v>
      </c>
    </row>
    <row r="8" spans="1:11" ht="16.2" thickBot="1" x14ac:dyDescent="0.35">
      <c r="A8" s="5"/>
      <c r="B8" s="67"/>
      <c r="C8" s="67"/>
      <c r="D8" s="67"/>
      <c r="E8" s="7"/>
      <c r="F8" s="8"/>
      <c r="H8" s="15" t="s">
        <v>15</v>
      </c>
      <c r="I8" s="16"/>
      <c r="J8" s="17" t="s">
        <v>16</v>
      </c>
      <c r="K8" s="69" t="s">
        <v>14</v>
      </c>
    </row>
    <row r="9" spans="1:11" ht="16.2" thickBot="1" x14ac:dyDescent="0.35">
      <c r="A9" s="5"/>
      <c r="B9" s="67"/>
      <c r="C9" s="67"/>
      <c r="D9" s="67"/>
      <c r="E9" s="7"/>
      <c r="F9" s="8"/>
    </row>
    <row r="10" spans="1:11" ht="18" x14ac:dyDescent="0.35">
      <c r="A10" s="5"/>
      <c r="B10" s="67"/>
      <c r="C10" s="67"/>
      <c r="D10" s="67"/>
      <c r="E10" s="7"/>
      <c r="F10" s="8"/>
      <c r="H10" s="88" t="s">
        <v>18</v>
      </c>
      <c r="I10" s="88"/>
      <c r="J10" s="88"/>
      <c r="K10" s="88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/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/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9" t="s">
        <v>19</v>
      </c>
      <c r="I14" s="89"/>
      <c r="J14" s="89"/>
      <c r="K14" s="89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 t="s">
        <v>86</v>
      </c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 t="s">
        <v>84</v>
      </c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3" t="s">
        <v>20</v>
      </c>
      <c r="I18" s="83"/>
      <c r="J18" s="83"/>
      <c r="K18" s="83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Startovka!D8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Startovka!A8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Startovka!E8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Výsledky!G8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Startovka!D9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Startovka!A9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Startovka!E9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Výsledky!G9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9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Startovka!D10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Startovka!A10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Startovka!E10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Výsledky!G10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Startovka!D11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Startovka!A11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Startovka!E11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Výsledky!G11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Startovka!D12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Startovka!A12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Startovka!E12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Výsledky!G12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9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Startovka!D13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Startovka!A13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Startovka!E13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Výsledky!G13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Startovka!D14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Startovka!A14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Startovka!E14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Výsledky!G14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Startovka!D15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Startovka!A15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Startovka!E15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Výsledky!G15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Startovka!D16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Startovka!A16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Startovka!E16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Výsledky!G16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Startovka!D17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Startovka!A17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Startovka!E17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Výsledky!G17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J4" sqref="J4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90" t="s">
        <v>11</v>
      </c>
      <c r="B1" s="90"/>
      <c r="C1" s="90"/>
      <c r="E1" s="90" t="s">
        <v>18</v>
      </c>
      <c r="F1" s="90"/>
      <c r="G1" s="90"/>
      <c r="I1" s="90" t="s">
        <v>19</v>
      </c>
      <c r="J1" s="90"/>
      <c r="K1" s="90"/>
      <c r="M1" s="90" t="s">
        <v>20</v>
      </c>
      <c r="N1" s="90"/>
      <c r="O1" s="90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44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/>
      <c r="G3" s="34">
        <f>IF(F3="Celkový dojem",2,IF(F3="Odložení vsedě ve skupině",3,IF(F3="Odložení za pochodu",3,4)))</f>
        <v>4</v>
      </c>
      <c r="I3" s="37">
        <v>1</v>
      </c>
      <c r="J3" s="38" t="s">
        <v>32</v>
      </c>
      <c r="K3" s="37">
        <f>IF(J3="Celkový dojem",2,IF(J3="Chůze u nohy",4,IF(J3="Ovladatelnost na dálku",4,IF(J3="Vyslání do čtverce, položení a přivolání",4,3))))</f>
        <v>4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44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/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37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44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/>
      <c r="G5" s="34">
        <f t="shared" si="0"/>
        <v>4</v>
      </c>
      <c r="I5" s="37">
        <v>3</v>
      </c>
      <c r="J5" s="38" t="s">
        <v>78</v>
      </c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44</v>
      </c>
      <c r="C6" s="34">
        <f t="shared" si="3"/>
        <v>3</v>
      </c>
      <c r="D6" s="36"/>
      <c r="E6" s="37">
        <v>4</v>
      </c>
      <c r="F6" s="38"/>
      <c r="G6" s="34">
        <f t="shared" si="0"/>
        <v>4</v>
      </c>
      <c r="I6" s="37">
        <v>4</v>
      </c>
      <c r="J6" s="38" t="s">
        <v>38</v>
      </c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44</v>
      </c>
      <c r="C7" s="34">
        <f t="shared" si="3"/>
        <v>3</v>
      </c>
      <c r="D7" s="36"/>
      <c r="E7" s="37">
        <v>5</v>
      </c>
      <c r="F7" s="38"/>
      <c r="G7" s="34">
        <f t="shared" si="0"/>
        <v>4</v>
      </c>
      <c r="I7" s="37">
        <v>5</v>
      </c>
      <c r="J7" s="38" t="s">
        <v>35</v>
      </c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44</v>
      </c>
      <c r="C8" s="34">
        <f t="shared" si="3"/>
        <v>3</v>
      </c>
      <c r="D8" s="36"/>
      <c r="E8" s="37">
        <v>6</v>
      </c>
      <c r="F8" s="38"/>
      <c r="G8" s="34">
        <f t="shared" si="0"/>
        <v>4</v>
      </c>
      <c r="I8" s="37">
        <v>6</v>
      </c>
      <c r="J8" s="38" t="s">
        <v>73</v>
      </c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44</v>
      </c>
      <c r="C9" s="34">
        <f t="shared" si="3"/>
        <v>3</v>
      </c>
      <c r="D9" s="36"/>
      <c r="E9" s="37">
        <v>7</v>
      </c>
      <c r="F9" s="38"/>
      <c r="G9" s="34">
        <f t="shared" si="0"/>
        <v>4</v>
      </c>
      <c r="I9" s="37">
        <v>7</v>
      </c>
      <c r="J9" s="38" t="s">
        <v>69</v>
      </c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44</v>
      </c>
      <c r="C10" s="34">
        <f t="shared" si="3"/>
        <v>3</v>
      </c>
      <c r="D10" s="36"/>
      <c r="E10" s="76">
        <v>8</v>
      </c>
      <c r="F10" s="77"/>
      <c r="G10" s="34">
        <f t="shared" si="0"/>
        <v>4</v>
      </c>
      <c r="I10" s="37">
        <v>8</v>
      </c>
      <c r="J10" s="38" t="s">
        <v>33</v>
      </c>
      <c r="K10" s="37">
        <f t="shared" si="1"/>
        <v>4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44</v>
      </c>
      <c r="C11" s="34">
        <f t="shared" si="3"/>
        <v>3</v>
      </c>
      <c r="D11" s="36"/>
      <c r="E11" s="80">
        <v>9</v>
      </c>
      <c r="F11" s="81"/>
      <c r="G11" s="34">
        <f t="shared" si="0"/>
        <v>4</v>
      </c>
      <c r="I11" s="37">
        <v>9</v>
      </c>
      <c r="J11" s="38" t="s">
        <v>41</v>
      </c>
      <c r="K11" s="37">
        <f t="shared" si="1"/>
        <v>2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44</v>
      </c>
      <c r="C12" s="34">
        <f t="shared" si="3"/>
        <v>3</v>
      </c>
      <c r="D12" s="36"/>
      <c r="E12" s="78" t="s">
        <v>44</v>
      </c>
      <c r="F12" s="79"/>
      <c r="G12" s="78"/>
      <c r="I12" s="37">
        <v>10</v>
      </c>
      <c r="J12" s="38" t="s">
        <v>31</v>
      </c>
      <c r="K12" s="37">
        <f t="shared" si="1"/>
        <v>3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Startovka!D18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Startovka!A18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Startovka!E18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Výsledky!G18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Startovka!B19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Startovka!C19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Startovka!D19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Startovka!A19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Startovka!E19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Výsledky!G19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Startovka!D20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Startovka!A20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Startovka!E20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Výsledky!G20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Startovka!D21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Startovka!A21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Startovka!E21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Výsledky!G21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Startovka!D22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Startovka!A22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Startovka!E22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Výsledky!G22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Startovka!D23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Startovka!A23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Startovka!E23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Výsledky!G23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Startovka!D24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Startovka!A24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Startovka!E24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Výsledky!G24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Startovka!D25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Startovka!A25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Startovka!E25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Výsledky!G25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Startovka!D26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Startovka!A26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Startovka!E26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Výsledky!G26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Startovka!D27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Startovka!A27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Startovka!E27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Výsledky!G27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tabSelected="1" workbookViewId="0">
      <selection activeCell="G2" sqref="G2:G6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Jana Šuláková</v>
      </c>
      <c r="C2" s="70" t="str">
        <f>Startovka!C2</f>
        <v>Kuba Soví Mlýn</v>
      </c>
      <c r="D2" s="70" t="str">
        <f>Startovka!D2</f>
        <v>německý ovčák</v>
      </c>
      <c r="E2" s="70" t="str">
        <f>Startovka!E2</f>
        <v>OB2</v>
      </c>
      <c r="F2" s="70" t="str">
        <f>Startovka!I3</f>
        <v>Táborové Heroltické obedience zkoušky I.</v>
      </c>
      <c r="G2" s="71"/>
      <c r="H2" s="72">
        <f>'1'!D28</f>
        <v>205.5</v>
      </c>
      <c r="I2" s="73" t="str">
        <f>'1'!D29</f>
        <v>Dobře</v>
      </c>
      <c r="J2" s="41"/>
      <c r="K2" s="43" t="str">
        <f t="shared" ref="K2:K33" si="0">IF(E2="OB-Z",(H2)," ")</f>
        <v xml:space="preserve"> </v>
      </c>
      <c r="L2" s="43" t="str">
        <f t="shared" ref="L2:L33" si="1">IF(E2="OB1",(H2)," ")</f>
        <v xml:space="preserve"> </v>
      </c>
      <c r="M2" s="43">
        <f t="shared" ref="M2:M33" si="2">IF(E2="OB2",(H2)," ")</f>
        <v>205.5</v>
      </c>
      <c r="N2" s="43" t="str">
        <f t="shared" ref="N2:N33" si="3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Kateřina Plháková</v>
      </c>
      <c r="C3" s="70" t="str">
        <f>Startovka!C3</f>
        <v xml:space="preserve">Cinna Esuatty </v>
      </c>
      <c r="D3" s="70" t="str">
        <f>Startovka!D3</f>
        <v>border kolie</v>
      </c>
      <c r="E3" s="70" t="str">
        <f>Startovka!E3</f>
        <v>OB2</v>
      </c>
      <c r="F3" s="70" t="str">
        <f>Startovka!I3</f>
        <v>Táborové Heroltické obedience zkoušky I.</v>
      </c>
      <c r="G3" s="70"/>
      <c r="H3" s="74">
        <f>'2'!D28</f>
        <v>211.5</v>
      </c>
      <c r="I3" s="75" t="str">
        <f>'2'!D29</f>
        <v>Dobře</v>
      </c>
      <c r="J3" s="41"/>
      <c r="K3" s="43" t="str">
        <f t="shared" si="0"/>
        <v xml:space="preserve"> </v>
      </c>
      <c r="L3" s="43" t="str">
        <f t="shared" si="1"/>
        <v xml:space="preserve"> </v>
      </c>
      <c r="M3" s="43">
        <f t="shared" si="2"/>
        <v>211.5</v>
      </c>
      <c r="N3" s="43" t="str">
        <f t="shared" si="3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Barbora Odnogová SK</v>
      </c>
      <c r="C4" s="70" t="str">
        <f>Startovka!C4</f>
        <v>Quentin Námořník</v>
      </c>
      <c r="D4" s="70" t="str">
        <f>Startovka!D4</f>
        <v>německý ovčák</v>
      </c>
      <c r="E4" s="70" t="str">
        <f>Startovka!E4</f>
        <v>OB2</v>
      </c>
      <c r="F4" s="70" t="str">
        <f>Startovka!I3</f>
        <v>Táborové Heroltické obedience zkoušky I.</v>
      </c>
      <c r="G4" s="71"/>
      <c r="H4" s="72">
        <f>'3'!D28</f>
        <v>251</v>
      </c>
      <c r="I4" s="75" t="str">
        <f>'3'!D29</f>
        <v>Velmi dobře</v>
      </c>
      <c r="J4" s="41"/>
      <c r="K4" s="43" t="str">
        <f t="shared" si="0"/>
        <v xml:space="preserve"> </v>
      </c>
      <c r="L4" s="43" t="str">
        <f t="shared" si="1"/>
        <v xml:space="preserve"> </v>
      </c>
      <c r="M4" s="43">
        <f t="shared" si="2"/>
        <v>251</v>
      </c>
      <c r="N4" s="43" t="str">
        <f t="shared" si="3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Lucia Kišová SK</v>
      </c>
      <c r="C5" s="70" t="str">
        <f>Startovka!C5</f>
        <v>Phoenix Aguzannis</v>
      </c>
      <c r="D5" s="70" t="str">
        <f>Startovka!D5</f>
        <v>labrador retriever</v>
      </c>
      <c r="E5" s="70" t="str">
        <f>Startovka!E5</f>
        <v>OB2</v>
      </c>
      <c r="F5" s="70" t="str">
        <f>Startovka!I3</f>
        <v>Táborové Heroltické obedience zkoušky I.</v>
      </c>
      <c r="G5" s="70"/>
      <c r="H5" s="74">
        <f>'4'!D28</f>
        <v>157.5</v>
      </c>
      <c r="I5" s="75" t="str">
        <f>'4'!D29</f>
        <v>Nehodnocen</v>
      </c>
      <c r="J5" s="41"/>
      <c r="K5" s="43" t="str">
        <f t="shared" si="0"/>
        <v xml:space="preserve"> </v>
      </c>
      <c r="L5" s="43" t="str">
        <f t="shared" si="1"/>
        <v xml:space="preserve"> </v>
      </c>
      <c r="M5" s="43">
        <f t="shared" si="2"/>
        <v>157.5</v>
      </c>
      <c r="N5" s="43" t="str">
        <f t="shared" si="3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Igor Kacian SK</v>
      </c>
      <c r="C6" s="70" t="str">
        <f>Startovka!C6</f>
        <v>Maiko Henriet´s Garden</v>
      </c>
      <c r="D6" s="70" t="str">
        <f>Startovka!D6</f>
        <v>knírač malý</v>
      </c>
      <c r="E6" s="70" t="str">
        <f>Startovka!E6</f>
        <v>OB2</v>
      </c>
      <c r="F6" s="70" t="str">
        <f>Startovka!I3</f>
        <v>Táborové Heroltické obedience zkoušky I.</v>
      </c>
      <c r="G6" s="71"/>
      <c r="H6" s="72">
        <f>'5'!D28</f>
        <v>209.5</v>
      </c>
      <c r="I6" s="75" t="str">
        <f>'5'!D29</f>
        <v>Dobře</v>
      </c>
      <c r="J6" s="41"/>
      <c r="K6" s="43" t="str">
        <f t="shared" si="0"/>
        <v xml:space="preserve"> </v>
      </c>
      <c r="L6" s="43" t="str">
        <f t="shared" si="1"/>
        <v xml:space="preserve"> </v>
      </c>
      <c r="M6" s="43">
        <f t="shared" si="2"/>
        <v>209.5</v>
      </c>
      <c r="N6" s="43" t="str">
        <f t="shared" si="3"/>
        <v xml:space="preserve"> </v>
      </c>
      <c r="O6" s="41"/>
    </row>
    <row r="7" spans="1:15" x14ac:dyDescent="0.3">
      <c r="A7" s="70">
        <f>Startovka!A7</f>
        <v>0</v>
      </c>
      <c r="B7" s="70">
        <f>Startovka!B7</f>
        <v>0</v>
      </c>
      <c r="C7" s="70">
        <f>Startovka!C7</f>
        <v>0</v>
      </c>
      <c r="D7" s="70">
        <f>Startovka!D7</f>
        <v>0</v>
      </c>
      <c r="E7" s="70">
        <f>Startovka!E7</f>
        <v>0</v>
      </c>
      <c r="F7" s="70" t="str">
        <f>Startovka!I3</f>
        <v>Táborové Heroltické obedience zkoušky I.</v>
      </c>
      <c r="G7" s="70" t="str">
        <f t="shared" ref="G2:G51" si="4">IF(E7="OB-Z",_xlfn.RANK.EQ(K7,$K$2:$K$51,0),IF(E7="OB1",_xlfn.RANK.EQ(L7,$L$2:$L$51,0),IF(E7="OB2",_xlfn.RANK.EQ(M7,$M$2:$M$51,0),IF(E7="OB3",_xlfn.RANK.EQ(N7,$N$2:$N$51,0),"neurčeno"))))</f>
        <v>neurčeno</v>
      </c>
      <c r="H7" s="72" t="e">
        <f>'6'!D28</f>
        <v>#VALUE!</v>
      </c>
      <c r="I7" s="75" t="e">
        <f>'6'!D29</f>
        <v>#VALUE!</v>
      </c>
      <c r="J7" s="41"/>
      <c r="K7" s="43" t="str">
        <f t="shared" si="0"/>
        <v xml:space="preserve"> </v>
      </c>
      <c r="L7" s="43" t="str">
        <f t="shared" si="1"/>
        <v xml:space="preserve"> </v>
      </c>
      <c r="M7" s="43" t="str">
        <f t="shared" si="2"/>
        <v xml:space="preserve"> </v>
      </c>
      <c r="N7" s="43" t="str">
        <f t="shared" si="3"/>
        <v xml:space="preserve"> </v>
      </c>
      <c r="O7" s="41"/>
    </row>
    <row r="8" spans="1:15" x14ac:dyDescent="0.3">
      <c r="A8" s="70">
        <f>Startovka!A8</f>
        <v>0</v>
      </c>
      <c r="B8" s="70">
        <f>Startovka!B8</f>
        <v>0</v>
      </c>
      <c r="C8" s="70">
        <f>Startovka!C8</f>
        <v>0</v>
      </c>
      <c r="D8" s="70">
        <f>Startovka!D8</f>
        <v>0</v>
      </c>
      <c r="E8" s="70">
        <f>Startovka!E8</f>
        <v>0</v>
      </c>
      <c r="F8" s="70" t="str">
        <f>Startovka!I3</f>
        <v>Táborové Heroltické obedience zkoušky I.</v>
      </c>
      <c r="G8" s="71" t="str">
        <f t="shared" si="4"/>
        <v>neurčeno</v>
      </c>
      <c r="H8" s="74" t="e">
        <f>'7'!D28</f>
        <v>#VALUE!</v>
      </c>
      <c r="I8" s="75" t="e">
        <f>'7'!D29</f>
        <v>#VALUE!</v>
      </c>
      <c r="J8" s="41"/>
      <c r="K8" s="43" t="str">
        <f t="shared" si="0"/>
        <v xml:space="preserve"> </v>
      </c>
      <c r="L8" s="43" t="str">
        <f t="shared" si="1"/>
        <v xml:space="preserve"> </v>
      </c>
      <c r="M8" s="43" t="str">
        <f t="shared" si="2"/>
        <v xml:space="preserve"> </v>
      </c>
      <c r="N8" s="43" t="str">
        <f t="shared" si="3"/>
        <v xml:space="preserve"> </v>
      </c>
      <c r="O8" s="41"/>
    </row>
    <row r="9" spans="1:15" x14ac:dyDescent="0.3">
      <c r="A9" s="70">
        <f>Startovka!A9</f>
        <v>0</v>
      </c>
      <c r="B9" s="70">
        <f>Startovka!B9</f>
        <v>0</v>
      </c>
      <c r="C9" s="70">
        <f>Startovka!C9</f>
        <v>0</v>
      </c>
      <c r="D9" s="70">
        <f>Startovka!D9</f>
        <v>0</v>
      </c>
      <c r="E9" s="70">
        <f>Startovka!E9</f>
        <v>0</v>
      </c>
      <c r="F9" s="70" t="str">
        <f>Startovka!I3</f>
        <v>Táborové Heroltické obedience zkoušky I.</v>
      </c>
      <c r="G9" s="70" t="str">
        <f t="shared" si="4"/>
        <v>neurčeno</v>
      </c>
      <c r="H9" s="72" t="e">
        <f>'8'!D28</f>
        <v>#VALUE!</v>
      </c>
      <c r="I9" s="75" t="e">
        <f>'8'!D29</f>
        <v>#VALUE!</v>
      </c>
      <c r="J9" s="41"/>
      <c r="K9" s="43" t="str">
        <f t="shared" si="0"/>
        <v xml:space="preserve"> </v>
      </c>
      <c r="L9" s="43" t="str">
        <f t="shared" si="1"/>
        <v xml:space="preserve"> </v>
      </c>
      <c r="M9" s="43" t="str">
        <f t="shared" si="2"/>
        <v xml:space="preserve"> </v>
      </c>
      <c r="N9" s="43" t="str">
        <f t="shared" si="3"/>
        <v xml:space="preserve"> </v>
      </c>
      <c r="O9" s="41"/>
    </row>
    <row r="10" spans="1:15" x14ac:dyDescent="0.3">
      <c r="A10" s="70">
        <f>Startovka!A10</f>
        <v>0</v>
      </c>
      <c r="B10" s="70">
        <f>Startovka!B10</f>
        <v>0</v>
      </c>
      <c r="C10" s="70">
        <f>Startovka!C10</f>
        <v>0</v>
      </c>
      <c r="D10" s="70">
        <f>Startovka!D10</f>
        <v>0</v>
      </c>
      <c r="E10" s="70">
        <f>Startovka!E10</f>
        <v>0</v>
      </c>
      <c r="F10" s="70" t="str">
        <f>Startovka!I3</f>
        <v>Táborové Heroltické obedience zkoušky I.</v>
      </c>
      <c r="G10" s="71" t="str">
        <f t="shared" si="4"/>
        <v>neurčeno</v>
      </c>
      <c r="H10" s="74" t="e">
        <f>'9'!D28</f>
        <v>#VALUE!</v>
      </c>
      <c r="I10" s="75" t="e">
        <f>'9'!D29</f>
        <v>#VALUE!</v>
      </c>
      <c r="J10" s="41"/>
      <c r="K10" s="43" t="str">
        <f t="shared" si="0"/>
        <v xml:space="preserve"> </v>
      </c>
      <c r="L10" s="43" t="str">
        <f t="shared" si="1"/>
        <v xml:space="preserve"> </v>
      </c>
      <c r="M10" s="43" t="str">
        <f t="shared" si="2"/>
        <v xml:space="preserve"> </v>
      </c>
      <c r="N10" s="43" t="str">
        <f t="shared" si="3"/>
        <v xml:space="preserve"> </v>
      </c>
      <c r="O10" s="41"/>
    </row>
    <row r="11" spans="1:15" x14ac:dyDescent="0.3">
      <c r="A11" s="70">
        <f>Startovka!A11</f>
        <v>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Táborové Heroltické obedience zkoušky I.</v>
      </c>
      <c r="G11" s="70" t="str">
        <f t="shared" si="4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0"/>
        <v xml:space="preserve"> </v>
      </c>
      <c r="L11" s="43" t="str">
        <f t="shared" si="1"/>
        <v xml:space="preserve"> </v>
      </c>
      <c r="M11" s="43" t="str">
        <f t="shared" si="2"/>
        <v xml:space="preserve"> </v>
      </c>
      <c r="N11" s="43" t="str">
        <f t="shared" si="3"/>
        <v xml:space="preserve"> </v>
      </c>
      <c r="O11" s="41"/>
    </row>
    <row r="12" spans="1:15" x14ac:dyDescent="0.3">
      <c r="A12" s="70">
        <f>Startovka!A12</f>
        <v>0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Táborové Heroltické obedience zkoušky I.</v>
      </c>
      <c r="G12" s="71" t="str">
        <f t="shared" si="4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0"/>
        <v xml:space="preserve"> </v>
      </c>
      <c r="L12" s="43" t="str">
        <f t="shared" si="1"/>
        <v xml:space="preserve"> </v>
      </c>
      <c r="M12" s="43" t="str">
        <f t="shared" si="2"/>
        <v xml:space="preserve"> </v>
      </c>
      <c r="N12" s="43" t="str">
        <f t="shared" si="3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Táborové Heroltické obedience zkoušky I.</v>
      </c>
      <c r="G13" s="70" t="str">
        <f t="shared" si="4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0"/>
        <v xml:space="preserve"> </v>
      </c>
      <c r="L13" s="43" t="str">
        <f t="shared" si="1"/>
        <v xml:space="preserve"> </v>
      </c>
      <c r="M13" s="43" t="str">
        <f t="shared" si="2"/>
        <v xml:space="preserve"> </v>
      </c>
      <c r="N13" s="43" t="str">
        <f t="shared" si="3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Táborové Heroltické obedience zkoušky I.</v>
      </c>
      <c r="G14" s="71" t="str">
        <f t="shared" si="4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0"/>
        <v xml:space="preserve"> </v>
      </c>
      <c r="L14" s="43" t="str">
        <f t="shared" si="1"/>
        <v xml:space="preserve"> </v>
      </c>
      <c r="M14" s="43" t="str">
        <f t="shared" si="2"/>
        <v xml:space="preserve"> </v>
      </c>
      <c r="N14" s="43" t="str">
        <f t="shared" si="3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Táborové Heroltické obedience zkoušky I.</v>
      </c>
      <c r="G15" s="70" t="str">
        <f t="shared" si="4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0"/>
        <v xml:space="preserve"> </v>
      </c>
      <c r="L15" s="43" t="str">
        <f t="shared" si="1"/>
        <v xml:space="preserve"> </v>
      </c>
      <c r="M15" s="43" t="str">
        <f t="shared" si="2"/>
        <v xml:space="preserve"> </v>
      </c>
      <c r="N15" s="43" t="str">
        <f t="shared" si="3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Táborové Heroltické obedience zkoušky I.</v>
      </c>
      <c r="G16" s="71" t="str">
        <f t="shared" si="4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0"/>
        <v xml:space="preserve"> </v>
      </c>
      <c r="L16" s="43" t="str">
        <f t="shared" si="1"/>
        <v xml:space="preserve"> </v>
      </c>
      <c r="M16" s="43" t="str">
        <f t="shared" si="2"/>
        <v xml:space="preserve"> </v>
      </c>
      <c r="N16" s="43" t="str">
        <f t="shared" si="3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Táborové Heroltické obedience zkoušky I.</v>
      </c>
      <c r="G17" s="70" t="str">
        <f t="shared" si="4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0"/>
        <v xml:space="preserve"> </v>
      </c>
      <c r="L17" s="43" t="str">
        <f t="shared" si="1"/>
        <v xml:space="preserve"> </v>
      </c>
      <c r="M17" s="43" t="str">
        <f t="shared" si="2"/>
        <v xml:space="preserve"> </v>
      </c>
      <c r="N17" s="43" t="str">
        <f t="shared" si="3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Táborové Heroltické obedience zkoušky I.</v>
      </c>
      <c r="G18" s="71" t="str">
        <f t="shared" si="4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0"/>
        <v xml:space="preserve"> </v>
      </c>
      <c r="L18" s="43" t="str">
        <f t="shared" si="1"/>
        <v xml:space="preserve"> </v>
      </c>
      <c r="M18" s="43" t="str">
        <f t="shared" si="2"/>
        <v xml:space="preserve"> </v>
      </c>
      <c r="N18" s="43" t="str">
        <f t="shared" si="3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Táborové Heroltické obedience zkoušky I.</v>
      </c>
      <c r="G19" s="70" t="str">
        <f t="shared" si="4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0"/>
        <v xml:space="preserve"> </v>
      </c>
      <c r="L19" s="43" t="str">
        <f t="shared" si="1"/>
        <v xml:space="preserve"> </v>
      </c>
      <c r="M19" s="43" t="str">
        <f t="shared" si="2"/>
        <v xml:space="preserve"> </v>
      </c>
      <c r="N19" s="43" t="str">
        <f t="shared" si="3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Táborové Heroltické obedience zkoušky I.</v>
      </c>
      <c r="G20" s="71" t="str">
        <f t="shared" si="4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0"/>
        <v xml:space="preserve"> </v>
      </c>
      <c r="L20" s="43" t="str">
        <f t="shared" si="1"/>
        <v xml:space="preserve"> </v>
      </c>
      <c r="M20" s="43" t="str">
        <f t="shared" si="2"/>
        <v xml:space="preserve"> </v>
      </c>
      <c r="N20" s="43" t="str">
        <f t="shared" si="3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Táborové Heroltické obedience zkoušky I.</v>
      </c>
      <c r="G21" s="70" t="str">
        <f t="shared" si="4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0"/>
        <v xml:space="preserve"> </v>
      </c>
      <c r="L21" s="43" t="str">
        <f t="shared" si="1"/>
        <v xml:space="preserve"> </v>
      </c>
      <c r="M21" s="43" t="str">
        <f t="shared" si="2"/>
        <v xml:space="preserve"> </v>
      </c>
      <c r="N21" s="43" t="str">
        <f t="shared" si="3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Táborové Heroltické obedience zkoušky I.</v>
      </c>
      <c r="G22" s="71" t="str">
        <f t="shared" si="4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0"/>
        <v xml:space="preserve"> </v>
      </c>
      <c r="L22" s="43" t="str">
        <f t="shared" si="1"/>
        <v xml:space="preserve"> </v>
      </c>
      <c r="M22" s="43" t="str">
        <f t="shared" si="2"/>
        <v xml:space="preserve"> </v>
      </c>
      <c r="N22" s="43" t="str">
        <f t="shared" si="3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Táborové Heroltické obedience zkoušky I.</v>
      </c>
      <c r="G23" s="70" t="str">
        <f t="shared" si="4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0"/>
        <v xml:space="preserve"> </v>
      </c>
      <c r="L23" s="43" t="str">
        <f t="shared" si="1"/>
        <v xml:space="preserve"> </v>
      </c>
      <c r="M23" s="43" t="str">
        <f t="shared" si="2"/>
        <v xml:space="preserve"> </v>
      </c>
      <c r="N23" s="43" t="str">
        <f t="shared" si="3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Táborové Heroltické obedience zkoušky I.</v>
      </c>
      <c r="G24" s="71" t="str">
        <f t="shared" si="4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0"/>
        <v xml:space="preserve"> </v>
      </c>
      <c r="L24" s="43" t="str">
        <f t="shared" si="1"/>
        <v xml:space="preserve"> </v>
      </c>
      <c r="M24" s="43" t="str">
        <f t="shared" si="2"/>
        <v xml:space="preserve"> </v>
      </c>
      <c r="N24" s="43" t="str">
        <f t="shared" si="3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Táborové Heroltické obedience zkoušky I.</v>
      </c>
      <c r="G25" s="70" t="str">
        <f t="shared" si="4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0"/>
        <v xml:space="preserve"> </v>
      </c>
      <c r="L25" s="43" t="str">
        <f t="shared" si="1"/>
        <v xml:space="preserve"> </v>
      </c>
      <c r="M25" s="43" t="str">
        <f t="shared" si="2"/>
        <v xml:space="preserve"> </v>
      </c>
      <c r="N25" s="43" t="str">
        <f t="shared" si="3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Táborové Heroltické obedience zkoušky I.</v>
      </c>
      <c r="G26" s="71" t="str">
        <f t="shared" si="4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0"/>
        <v xml:space="preserve"> </v>
      </c>
      <c r="L26" s="43" t="str">
        <f t="shared" si="1"/>
        <v xml:space="preserve"> </v>
      </c>
      <c r="M26" s="43" t="str">
        <f t="shared" si="2"/>
        <v xml:space="preserve"> </v>
      </c>
      <c r="N26" s="43" t="str">
        <f t="shared" si="3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Táborové Heroltické obedience zkoušky I.</v>
      </c>
      <c r="G27" s="70" t="str">
        <f t="shared" si="4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0"/>
        <v xml:space="preserve"> </v>
      </c>
      <c r="L27" s="43" t="str">
        <f t="shared" si="1"/>
        <v xml:space="preserve"> </v>
      </c>
      <c r="M27" s="43" t="str">
        <f t="shared" si="2"/>
        <v xml:space="preserve"> </v>
      </c>
      <c r="N27" s="43" t="str">
        <f t="shared" si="3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Táborové Heroltické obedience zkoušky I.</v>
      </c>
      <c r="G28" s="71" t="str">
        <f t="shared" si="4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0"/>
        <v xml:space="preserve"> </v>
      </c>
      <c r="L28" s="43" t="str">
        <f t="shared" si="1"/>
        <v xml:space="preserve"> </v>
      </c>
      <c r="M28" s="43" t="str">
        <f t="shared" si="2"/>
        <v xml:space="preserve"> </v>
      </c>
      <c r="N28" s="43" t="str">
        <f t="shared" si="3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Táborové Heroltické obedience zkoušky I.</v>
      </c>
      <c r="G29" s="70" t="str">
        <f t="shared" si="4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0"/>
        <v xml:space="preserve"> </v>
      </c>
      <c r="L29" s="43" t="str">
        <f t="shared" si="1"/>
        <v xml:space="preserve"> </v>
      </c>
      <c r="M29" s="43" t="str">
        <f t="shared" si="2"/>
        <v xml:space="preserve"> </v>
      </c>
      <c r="N29" s="43" t="str">
        <f t="shared" si="3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Táborové Heroltické obedience zkoušky I.</v>
      </c>
      <c r="G30" s="71" t="str">
        <f t="shared" si="4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0"/>
        <v xml:space="preserve"> </v>
      </c>
      <c r="L30" s="43" t="str">
        <f t="shared" si="1"/>
        <v xml:space="preserve"> </v>
      </c>
      <c r="M30" s="43" t="str">
        <f t="shared" si="2"/>
        <v xml:space="preserve"> </v>
      </c>
      <c r="N30" s="43" t="str">
        <f t="shared" si="3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Táborové Heroltické obedience zkoušky I.</v>
      </c>
      <c r="G31" s="70" t="str">
        <f t="shared" si="4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0"/>
        <v xml:space="preserve"> </v>
      </c>
      <c r="L31" s="43" t="str">
        <f t="shared" si="1"/>
        <v xml:space="preserve"> </v>
      </c>
      <c r="M31" s="43" t="str">
        <f t="shared" si="2"/>
        <v xml:space="preserve"> </v>
      </c>
      <c r="N31" s="43" t="str">
        <f t="shared" si="3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Táborové Heroltické obedience zkoušky I.</v>
      </c>
      <c r="G32" s="71" t="str">
        <f t="shared" si="4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0"/>
        <v xml:space="preserve"> </v>
      </c>
      <c r="L32" s="43" t="str">
        <f t="shared" si="1"/>
        <v xml:space="preserve"> </v>
      </c>
      <c r="M32" s="43" t="str">
        <f t="shared" si="2"/>
        <v xml:space="preserve"> </v>
      </c>
      <c r="N32" s="43" t="str">
        <f t="shared" si="3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Táborové Heroltické obedience zkoušky I.</v>
      </c>
      <c r="G33" s="70" t="str">
        <f t="shared" si="4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0"/>
        <v xml:space="preserve"> </v>
      </c>
      <c r="L33" s="43" t="str">
        <f t="shared" si="1"/>
        <v xml:space="preserve"> </v>
      </c>
      <c r="M33" s="43" t="str">
        <f t="shared" si="2"/>
        <v xml:space="preserve"> </v>
      </c>
      <c r="N33" s="43" t="str">
        <f t="shared" si="3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Táborové Heroltické obedience zkoušky I.</v>
      </c>
      <c r="G34" s="71" t="str">
        <f t="shared" si="4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Táborové Heroltické obedience zkoušky I.</v>
      </c>
      <c r="G35" s="70" t="str">
        <f t="shared" si="4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Táborové Heroltické obedience zkoušky I.</v>
      </c>
      <c r="G36" s="71" t="str">
        <f t="shared" si="4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Táborové Heroltické obedience zkoušky I.</v>
      </c>
      <c r="G37" s="70" t="str">
        <f t="shared" si="4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Táborové Heroltické obedience zkoušky I.</v>
      </c>
      <c r="G38" s="71" t="str">
        <f t="shared" si="4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Táborové Heroltické obedience zkoušky I.</v>
      </c>
      <c r="G39" s="70" t="str">
        <f t="shared" si="4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Táborové Heroltické obedience zkoušky I.</v>
      </c>
      <c r="G40" s="71" t="str">
        <f t="shared" si="4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Táborové Heroltické obedience zkoušky I.</v>
      </c>
      <c r="G41" s="70" t="str">
        <f t="shared" si="4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Táborové Heroltické obedience zkoušky I.</v>
      </c>
      <c r="G42" s="71" t="str">
        <f t="shared" si="4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Táborové Heroltické obedience zkoušky I.</v>
      </c>
      <c r="G43" s="70" t="str">
        <f t="shared" si="4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Táborové Heroltické obedience zkoušky I.</v>
      </c>
      <c r="G44" s="71" t="str">
        <f t="shared" si="4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Táborové Heroltické obedience zkoušky I.</v>
      </c>
      <c r="G45" s="70" t="str">
        <f t="shared" si="4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Táborové Heroltické obedience zkoušky I.</v>
      </c>
      <c r="G46" s="71" t="str">
        <f t="shared" si="4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Táborové Heroltické obedience zkoušky I.</v>
      </c>
      <c r="G47" s="70" t="str">
        <f t="shared" si="4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Táborové Heroltické obedience zkoušky I.</v>
      </c>
      <c r="G48" s="71" t="str">
        <f t="shared" si="4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Táborové Heroltické obedience zkoušky I.</v>
      </c>
      <c r="G49" s="70" t="str">
        <f t="shared" si="4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Táborové Heroltické obedience zkoušky I.</v>
      </c>
      <c r="G50" s="71" t="str">
        <f t="shared" si="4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Táborové Heroltické obedience zkoušky I.</v>
      </c>
      <c r="G51" s="70" t="str">
        <f t="shared" si="4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Startovka!E28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Výsledky!G28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Startovka!E29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Výsledky!G29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Startovka!E30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Výsledky!G30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Startovka!E31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Výsledky!G31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Startovka!E32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Výsledky!G32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Startovka!E33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Výsledky!G33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Startovka!E34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Výsledky!G34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Startovka!E35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Výsledky!G35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Startovka!E36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Výsledky!G36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Startovka!E37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Výsledky!G37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13" workbookViewId="0">
      <selection activeCell="I2" sqref="I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str">
        <f>D17</f>
        <v>Julia Bukovinská</v>
      </c>
      <c r="D6" s="95" t="str">
        <f>IF(E17="není"," ",E17)</f>
        <v xml:space="preserve"> 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5" t="str">
        <f>IF(E17="není"," ",IF(C13="OB-Z",Startovka!K8,IF(C13="OB1",Startovka!K12,IF(C13="OB2",Startovka!K16,IF(C13="OB3",Startovka!K20)))))</f>
        <v xml:space="preserve"> 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 t="str">
        <f>Startovka!B2</f>
        <v>Jana Šuláková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 t="str">
        <f>Startovka!C2</f>
        <v>Kuba Soví Mlýn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 t="str">
        <f>Startovka!D2</f>
        <v>německý ovčák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 t="str">
        <f>Startovka!E2</f>
        <v>OB2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>
        <f>Výsledky!G2</f>
        <v>0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Julia Bukovinská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7.5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7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21</v>
      </c>
      <c r="H21" s="64">
        <f t="shared" si="0"/>
        <v>21</v>
      </c>
      <c r="I21" s="64">
        <f t="shared" si="1"/>
        <v>10.5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15</v>
      </c>
      <c r="H27" s="64">
        <f t="shared" si="0"/>
        <v>15</v>
      </c>
      <c r="I27" s="64">
        <f t="shared" si="1"/>
        <v>7.5</v>
      </c>
    </row>
    <row r="28" spans="1:9" ht="15.6" x14ac:dyDescent="0.3">
      <c r="A28" s="50"/>
      <c r="B28" s="99" t="s">
        <v>67</v>
      </c>
      <c r="C28" s="99"/>
      <c r="D28" s="102">
        <f>IF(G13="ano","0",IF(G14="ano",H28-20,SUM(G18:G27)))</f>
        <v>205.5</v>
      </c>
      <c r="E28" s="102"/>
      <c r="F28" s="102"/>
      <c r="G28" s="102"/>
      <c r="H28" s="64">
        <f>SUM(G18:G27)</f>
        <v>205.5</v>
      </c>
      <c r="I28" s="64"/>
    </row>
    <row r="29" spans="1:9" ht="15.6" x14ac:dyDescent="0.3">
      <c r="A29" s="50"/>
      <c r="B29" s="99" t="s">
        <v>68</v>
      </c>
      <c r="C29" s="99"/>
      <c r="D29" s="100" t="str">
        <f>IF(G13="ano","Diskvalifikace",IF(Startovka!F2="N","Nenastoupil",IF(D28&gt;=256,"Výborně",IF(D28&gt;=224,"Velmi dobře",IF(D28&gt;=192,"Dobře",IF(D28&lt;=191.9,"Nehodnocen"," "))))))</f>
        <v>Dobře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Startovka!E38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Výsledky!G38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Startovka!E39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Výsledky!G39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Startovka!E40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Výsledky!G40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Startovka!E41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Výsledky!G41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Startovka!E42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Výsledky!G42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Startovka!E43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Výsledky!G43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Startovka!E44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Výsledky!G44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Startovka!E45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Výsledky!G45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Startovka!E46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Výsledky!G46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Startovka!E47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Výsledky!G47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str">
        <f>D17</f>
        <v>Julia Bukovinská</v>
      </c>
      <c r="D6" s="95" t="str">
        <f>IF(E17="není"," ",E17)</f>
        <v xml:space="preserve"> 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5" t="str">
        <f>IF(E17="není"," ",IF(C13="OB-Z",Startovka!K8,IF(C13="OB1",Startovka!K12,IF(C13="OB2",Startovka!K16,IF(C13="OB3",Startovka!K20)))))</f>
        <v xml:space="preserve"> 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 t="str">
        <f>Startovka!B3</f>
        <v>Kateřina Plháková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 t="str">
        <f>Startovka!C3</f>
        <v xml:space="preserve">Cinna Esuatty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 t="str">
        <f>Startovka!D3</f>
        <v>border kolie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 t="str">
        <f>Startovka!E3</f>
        <v>OB2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>
        <f>Výsledky!G3</f>
        <v>0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Julia Bukovinská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8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32</v>
      </c>
      <c r="H18" s="64">
        <f t="shared" ref="H18:H27" si="0">SUM(D18*F18)</f>
        <v>32</v>
      </c>
      <c r="I18" s="64">
        <f t="shared" ref="I18:I27" si="1">SUM(((D18+E18)*F18)/2)</f>
        <v>16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9.5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38</v>
      </c>
      <c r="H19" s="64">
        <f t="shared" si="0"/>
        <v>38</v>
      </c>
      <c r="I19" s="64">
        <f t="shared" si="1"/>
        <v>19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15</v>
      </c>
      <c r="H22" s="64">
        <f t="shared" si="0"/>
        <v>15</v>
      </c>
      <c r="I22" s="64">
        <f t="shared" si="1"/>
        <v>7.5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8.5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25.5</v>
      </c>
      <c r="H27" s="64">
        <f t="shared" si="0"/>
        <v>25.5</v>
      </c>
      <c r="I27" s="64">
        <f t="shared" si="1"/>
        <v>12.75</v>
      </c>
    </row>
    <row r="28" spans="1:9" ht="15.6" x14ac:dyDescent="0.3">
      <c r="A28" s="50"/>
      <c r="B28" s="99" t="s">
        <v>67</v>
      </c>
      <c r="C28" s="99"/>
      <c r="D28" s="102">
        <f>IF(G13="ano","0",IF(G14="ano",H28-20,SUM(G18:G27)))</f>
        <v>211.5</v>
      </c>
      <c r="E28" s="102"/>
      <c r="F28" s="102"/>
      <c r="G28" s="102"/>
      <c r="H28" s="64">
        <f>SUM(G18:G27)</f>
        <v>211.5</v>
      </c>
      <c r="I28" s="64"/>
    </row>
    <row r="29" spans="1:9" ht="15.6" x14ac:dyDescent="0.3">
      <c r="A29" s="50"/>
      <c r="B29" s="99" t="s">
        <v>68</v>
      </c>
      <c r="C29" s="99"/>
      <c r="D29" s="100" t="str">
        <f>IF(G13="ano","Diskvalifikace",IF(Startovka!F2="N","Nenastoupil",IF(D28&gt;=256,"Výborně",IF(D28&gt;=224,"Velmi dobře",IF(D28&gt;=192,"Dobře",IF(D28&lt;=191.9,"Nehodnocen"," "))))))</f>
        <v>Dobře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Startovka!E48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Výsledky!G48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Startovka!E49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Výsledky!G49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Startovka!E50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Výsledky!G50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Startovka!E51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Výsledky!G51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str">
        <f>D17</f>
        <v>Julia Bukovinská</v>
      </c>
      <c r="D6" s="95" t="str">
        <f>IF(E17="není"," ",E17)</f>
        <v xml:space="preserve"> 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5" t="str">
        <f>IF(E17="není"," ",IF(C13="OB-Z",Startovka!K8,IF(C13="OB1",Startovka!K12,IF(C13="OB2",Startovka!K16,IF(C13="OB3",Startovka!K20)))))</f>
        <v xml:space="preserve"> 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 t="str">
        <f>Startovka!B4</f>
        <v>Barbora Odnogová SK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 t="str">
        <f>Startovka!C4</f>
        <v>Quentin Námořník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 t="str">
        <f>Startovka!D4</f>
        <v>německý ovčák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 t="str">
        <f>Startovka!E4</f>
        <v>OB2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>
        <f>Výsledky!G4</f>
        <v>0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Julia Bukovinská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9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27</v>
      </c>
      <c r="H27" s="64">
        <f t="shared" si="0"/>
        <v>27</v>
      </c>
      <c r="I27" s="64">
        <f t="shared" si="1"/>
        <v>13.5</v>
      </c>
    </row>
    <row r="28" spans="1:9" ht="15.6" x14ac:dyDescent="0.3">
      <c r="A28" s="50"/>
      <c r="B28" s="99" t="s">
        <v>67</v>
      </c>
      <c r="C28" s="99"/>
      <c r="D28" s="102">
        <f>IF(G13="ano","0",IF(G14="ano",H28-20,SUM(G18:G27)))</f>
        <v>251</v>
      </c>
      <c r="E28" s="102"/>
      <c r="F28" s="102"/>
      <c r="G28" s="102"/>
      <c r="H28" s="64">
        <f>SUM(G18:G27)</f>
        <v>251</v>
      </c>
      <c r="I28" s="64"/>
    </row>
    <row r="29" spans="1:9" ht="15.6" x14ac:dyDescent="0.3">
      <c r="A29" s="50"/>
      <c r="B29" s="99" t="s">
        <v>68</v>
      </c>
      <c r="C29" s="99"/>
      <c r="D29" s="100" t="str">
        <f>IF(G13="ano","Diskvalifikace",IF(Startovka!F2="N","Nenastoupil",IF(D28&gt;=256,"Výborně",IF(D28&gt;=224,"Velmi dobře",IF(D28&gt;=192,"Dobře",IF(D28&lt;=191.9,"Nehodnocen"," "))))))</f>
        <v>Velmi dobře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str">
        <f>D17</f>
        <v>Julia Bukovinská</v>
      </c>
      <c r="D6" s="95" t="str">
        <f>IF(E17="není"," ",E17)</f>
        <v xml:space="preserve"> 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5" t="str">
        <f>IF(E17="není"," ",IF(C13="OB-Z",Startovka!K8,IF(C13="OB1",Startovka!K12,IF(C13="OB2",Startovka!K16,IF(C13="OB3",Startovka!K20)))))</f>
        <v xml:space="preserve"> 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 t="str">
        <f>Startovka!B5</f>
        <v>Lucia Kišová SK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 t="str">
        <f>Startovka!C5</f>
        <v>Phoenix Aguzannis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 t="str">
        <f>Startovka!D5</f>
        <v>labrador retriever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 t="str">
        <f>Startovka!E5</f>
        <v>OB2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>
        <f>Výsledky!G5</f>
        <v>0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Julia Bukovinská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7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28</v>
      </c>
      <c r="H18" s="64">
        <f t="shared" ref="H18:H27" si="0">SUM(D18*F18)</f>
        <v>28</v>
      </c>
      <c r="I18" s="64">
        <f t="shared" ref="I18:I27" si="1">SUM(((D18+E18)*F18)/2)</f>
        <v>14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0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7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21</v>
      </c>
      <c r="H22" s="64">
        <f t="shared" si="0"/>
        <v>21</v>
      </c>
      <c r="I22" s="64">
        <f t="shared" si="1"/>
        <v>10.5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10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30</v>
      </c>
      <c r="H24" s="64">
        <f t="shared" si="0"/>
        <v>30</v>
      </c>
      <c r="I24" s="64">
        <f t="shared" si="1"/>
        <v>15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9" t="s">
        <v>67</v>
      </c>
      <c r="C28" s="99"/>
      <c r="D28" s="102">
        <f>IF(G13="ano","0",IF(G14="ano",H28-20,SUM(G18:G27)))</f>
        <v>157.5</v>
      </c>
      <c r="E28" s="102"/>
      <c r="F28" s="102"/>
      <c r="G28" s="102"/>
      <c r="H28" s="64">
        <f>SUM(G18:G27)</f>
        <v>157.5</v>
      </c>
      <c r="I28" s="64"/>
    </row>
    <row r="29" spans="1:9" ht="15.6" x14ac:dyDescent="0.3">
      <c r="A29" s="50"/>
      <c r="B29" s="99" t="s">
        <v>68</v>
      </c>
      <c r="C29" s="99"/>
      <c r="D29" s="100" t="str">
        <f>IF(G13="ano","Diskvalifikace",IF(Startovka!F2="N","Nenastoupil",IF(D28&gt;=256,"Výborně",IF(D28&gt;=224,"Velmi dobře",IF(D28&gt;=192,"Dobře",IF(D28&lt;=191.9,"Nehodnocen"," "))))))</f>
        <v>Nehodnocen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workbookViewId="0">
      <selection activeCell="D29"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str">
        <f>D17</f>
        <v>Julia Bukovinská</v>
      </c>
      <c r="D6" s="95" t="str">
        <f>IF(E17="není"," ",E17)</f>
        <v xml:space="preserve"> 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Denisa Ružová</v>
      </c>
      <c r="D7" s="95" t="str">
        <f>IF(E17="není"," ",IF(C13="OB-Z",Startovka!K8,IF(C13="OB1",Startovka!K12,IF(C13="OB2",Startovka!K16,IF(C13="OB3",Startovka!K20)))))</f>
        <v xml:space="preserve"> 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 t="str">
        <f>Startovka!B6</f>
        <v>Igor Kacian SK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 t="str">
        <f>Startovka!C6</f>
        <v>Maiko Henriet´s Garden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 t="str">
        <f>Startovka!D6</f>
        <v>knírač malý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 t="str">
        <f>Startovka!E6</f>
        <v>OB2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>
        <f>Výsledky!G6</f>
        <v>0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Julia Bukovinská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Chůze u nohy</v>
      </c>
      <c r="D18" s="60">
        <v>6.5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26</v>
      </c>
      <c r="H18" s="64">
        <f t="shared" ref="H18:H27" si="0">SUM(D18*F18)</f>
        <v>26</v>
      </c>
      <c r="I18" s="64">
        <f t="shared" ref="I18:I27" si="1">SUM(((D18+E18)*F18)/2)</f>
        <v>13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do čtverce, položení a přivolání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Směrový aport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 se zastavením</v>
      </c>
      <c r="D22" s="66">
        <v>8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Pachová identifikace a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Vyslání okolo skupiny kuželů/barelu, zastavení a skok přes překážku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10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9" t="s">
        <v>67</v>
      </c>
      <c r="C28" s="99"/>
      <c r="D28" s="102">
        <f>IF(G13="ano","0",IF(G14="ano",H28-20,SUM(G18:G27)))</f>
        <v>209.5</v>
      </c>
      <c r="E28" s="102"/>
      <c r="F28" s="102"/>
      <c r="G28" s="102"/>
      <c r="H28" s="64">
        <f>SUM(G18:G27)</f>
        <v>209.5</v>
      </c>
      <c r="I28" s="64"/>
    </row>
    <row r="29" spans="1:9" ht="15.6" x14ac:dyDescent="0.3">
      <c r="A29" s="50"/>
      <c r="B29" s="99" t="s">
        <v>68</v>
      </c>
      <c r="C29" s="99"/>
      <c r="D29" s="100" t="str">
        <f>IF(G13="ano","Diskvalifikace",IF(Startovka!F2="N","Nenastoupil",IF(D28&gt;=256,"Výborně",IF(D28&gt;=224,"Velmi dobře",IF(D28&gt;=192,"Dobře",IF(D28&lt;=191.9,"Nehodnocen"," "))))))</f>
        <v>Dobře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1" t="s">
        <v>51</v>
      </c>
      <c r="B1" s="91"/>
      <c r="C1" s="91"/>
      <c r="D1" s="91"/>
      <c r="E1" s="91"/>
      <c r="F1" s="91"/>
      <c r="G1" s="91"/>
      <c r="H1" s="44"/>
    </row>
    <row r="2" spans="1:11" ht="129.75" customHeight="1" x14ac:dyDescent="0.4">
      <c r="A2" s="92"/>
      <c r="B2" s="92"/>
      <c r="C2" s="92"/>
      <c r="D2" s="92"/>
      <c r="E2" s="92"/>
      <c r="F2" s="92"/>
      <c r="G2" s="92"/>
      <c r="H2" s="44"/>
    </row>
    <row r="3" spans="1:11" ht="15.6" x14ac:dyDescent="0.3">
      <c r="A3" s="45" t="s">
        <v>52</v>
      </c>
      <c r="B3" s="45"/>
      <c r="C3" s="93" t="str">
        <f>Startovka!I2</f>
        <v>Denisa Ružová</v>
      </c>
      <c r="D3" s="93"/>
      <c r="E3" s="93"/>
      <c r="F3" s="93"/>
      <c r="G3" s="93"/>
    </row>
    <row r="4" spans="1:11" ht="15.6" x14ac:dyDescent="0.3">
      <c r="A4" s="45" t="s">
        <v>53</v>
      </c>
      <c r="B4" s="45"/>
      <c r="C4" s="93" t="str">
        <f>Startovka!I3</f>
        <v>Táborové Heroltické obedience zkoušky I.</v>
      </c>
      <c r="D4" s="93"/>
      <c r="E4" s="93"/>
      <c r="F4" s="93"/>
      <c r="G4" s="93"/>
    </row>
    <row r="5" spans="1:11" ht="15.6" x14ac:dyDescent="0.3">
      <c r="A5" s="45" t="s">
        <v>54</v>
      </c>
      <c r="B5" s="45"/>
      <c r="C5" s="94" t="str">
        <f>Startovka!I4</f>
        <v>25.8.2024</v>
      </c>
      <c r="D5" s="94"/>
      <c r="E5" s="94"/>
      <c r="F5" s="94"/>
      <c r="G5" s="94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5" t="b">
        <f>IF(E17="není"," ",E17)</f>
        <v>0</v>
      </c>
      <c r="E6" s="95"/>
      <c r="F6" s="95"/>
      <c r="G6" s="95"/>
      <c r="H6" s="92"/>
      <c r="I6" s="92"/>
      <c r="J6" s="92"/>
      <c r="K6" s="92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5" t="b">
        <f>IF(E17="není"," ",IF(C13="OB-Z",Startovka!K8,IF(C13="OB1",Startovka!K12,IF(C13="OB2",Startovka!K16,IF(C13="OB3",Startovka!K20)))))</f>
        <v>0</v>
      </c>
      <c r="E7" s="95"/>
      <c r="F7" s="95"/>
      <c r="G7" s="95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6" t="s">
        <v>57</v>
      </c>
      <c r="B9" s="96"/>
      <c r="C9" s="48">
        <f>Startovka!B7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6" t="s">
        <v>59</v>
      </c>
      <c r="B10" s="96"/>
      <c r="C10" s="48">
        <f>Startovka!C7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6" t="s">
        <v>61</v>
      </c>
      <c r="B11" s="96"/>
      <c r="C11" s="48">
        <f>Startovka!D7</f>
        <v>0</v>
      </c>
      <c r="D11" s="98"/>
      <c r="E11" s="98"/>
      <c r="F11" s="98"/>
      <c r="G11" s="98"/>
    </row>
    <row r="12" spans="1:11" ht="20.100000000000001" customHeight="1" x14ac:dyDescent="0.3">
      <c r="A12" s="96" t="s">
        <v>62</v>
      </c>
      <c r="B12" s="96"/>
      <c r="C12" s="48">
        <f>Startovka!A7</f>
        <v>0</v>
      </c>
      <c r="D12" s="98"/>
      <c r="E12" s="98"/>
      <c r="F12" s="98"/>
      <c r="G12" s="98"/>
    </row>
    <row r="13" spans="1:11" ht="20.100000000000001" customHeight="1" x14ac:dyDescent="0.3">
      <c r="A13" s="96" t="s">
        <v>63</v>
      </c>
      <c r="B13" s="96"/>
      <c r="C13" s="48">
        <f>Startovka!E7</f>
        <v>0</v>
      </c>
      <c r="D13" s="101" t="s">
        <v>64</v>
      </c>
      <c r="E13" s="101"/>
      <c r="F13" s="101"/>
      <c r="G13" s="51"/>
    </row>
    <row r="14" spans="1:11" ht="20.100000000000001" customHeight="1" x14ac:dyDescent="0.3">
      <c r="A14" s="96" t="s">
        <v>65</v>
      </c>
      <c r="B14" s="96"/>
      <c r="C14" s="48" t="str">
        <f>Výsledky!G7</f>
        <v>neurčeno</v>
      </c>
      <c r="D14" s="101" t="str">
        <f>IF(C13="OB3","Žlutá karta"," ")</f>
        <v xml:space="preserve"> </v>
      </c>
      <c r="E14" s="101"/>
      <c r="F14" s="101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9" t="s">
        <v>67</v>
      </c>
      <c r="C28" s="99"/>
      <c r="D28" s="102" t="e">
        <f>IF(G13="ano","0",IF(G14="ano",H28-20,SUM(G18:G27)))</f>
        <v>#VALUE!</v>
      </c>
      <c r="E28" s="102"/>
      <c r="F28" s="102"/>
      <c r="G28" s="102"/>
      <c r="H28" s="64" t="e">
        <f>SUM(G18:G27)</f>
        <v>#VALUE!</v>
      </c>
      <c r="I28" s="64"/>
    </row>
    <row r="29" spans="1:9" ht="15.6" x14ac:dyDescent="0.3">
      <c r="A29" s="50"/>
      <c r="B29" s="99" t="s">
        <v>68</v>
      </c>
      <c r="C29" s="99"/>
      <c r="D29" s="100" t="e">
        <f>IF(G13="ano","Diskvalifikace",IF(Startovka!F2="N","Nenastoupil",IF(D28&gt;=256,"Výborně",IF(D28&gt;=224,"Velmi dobře",IF(D28&gt;=192,"Dobře",IF(D28&lt;=191.9,"Nehodnocen"," "))))))</f>
        <v>#VALUE!</v>
      </c>
      <c r="E29" s="100"/>
      <c r="F29" s="100"/>
      <c r="G29" s="100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2024-08-25T19:03:20Z</cp:lastPrinted>
  <dcterms:created xsi:type="dcterms:W3CDTF">2020-01-31T23:26:18Z</dcterms:created>
  <dcterms:modified xsi:type="dcterms:W3CDTF">2024-08-28T16:54:30Z</dcterms:modified>
</cp:coreProperties>
</file>