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 2023\mr terier+zkoušky zetor\"/>
    </mc:Choice>
  </mc:AlternateContent>
  <xr:revisionPtr revIDLastSave="0" documentId="8_{5AD222AD-11A8-43C6-8342-ADA6B34A6FE8}" xr6:coauthVersionLast="47" xr6:coauthVersionMax="47" xr10:uidLastSave="{00000000-0000-0000-0000-000000000000}"/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activeTab="2" xr2:uid="{00000000-000D-0000-FFFF-FFFF00000000}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81029"/>
</workbook>
</file>

<file path=xl/calcChain.xml><?xml version="1.0" encoding="utf-8"?>
<calcChain xmlns="http://schemas.openxmlformats.org/spreadsheetml/2006/main">
  <c r="G18" i="3" l="1"/>
  <c r="C14" i="20" s="1"/>
  <c r="G19" i="3"/>
  <c r="C14" i="21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G16" i="3" s="1"/>
  <c r="C14" i="18" s="1"/>
  <c r="E17" i="3"/>
  <c r="L17" i="3" s="1"/>
  <c r="E18" i="3"/>
  <c r="K18" i="3" s="1"/>
  <c r="E19" i="3"/>
  <c r="E20" i="3"/>
  <c r="G20" i="3" s="1"/>
  <c r="C14" i="22" s="1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E10" i="3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1"/>
  <c r="C27" i="20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7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C18" i="44"/>
  <c r="E17" i="44"/>
  <c r="D7" i="44" s="1"/>
  <c r="C13" i="44"/>
  <c r="F26" i="44" s="1"/>
  <c r="H26" i="44" s="1"/>
  <c r="C12" i="44"/>
  <c r="C11" i="44"/>
  <c r="C10" i="44"/>
  <c r="C9" i="44"/>
  <c r="C7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7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27" i="19" s="1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27" i="17" s="1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27" i="11" s="1"/>
  <c r="C12" i="11"/>
  <c r="C11" i="11"/>
  <c r="C10" i="11"/>
  <c r="C9" i="11"/>
  <c r="C5" i="11"/>
  <c r="C4" i="11"/>
  <c r="C3" i="11"/>
  <c r="C13" i="10"/>
  <c r="C27" i="10" s="1"/>
  <c r="C12" i="10"/>
  <c r="C11" i="10"/>
  <c r="C10" i="10"/>
  <c r="C9" i="10"/>
  <c r="C5" i="10"/>
  <c r="C4" i="10"/>
  <c r="C3" i="10"/>
  <c r="C13" i="9"/>
  <c r="C21" i="9" s="1"/>
  <c r="C12" i="9"/>
  <c r="C11" i="9"/>
  <c r="C10" i="9"/>
  <c r="C9" i="9"/>
  <c r="C5" i="9"/>
  <c r="C4" i="9"/>
  <c r="C3" i="9"/>
  <c r="C13" i="8"/>
  <c r="C27" i="8" s="1"/>
  <c r="C12" i="8"/>
  <c r="C11" i="8"/>
  <c r="C10" i="8"/>
  <c r="C9" i="8"/>
  <c r="C5" i="8"/>
  <c r="C4" i="8"/>
  <c r="C3" i="8"/>
  <c r="C13" i="7"/>
  <c r="C27" i="7" s="1"/>
  <c r="C12" i="7"/>
  <c r="C11" i="7"/>
  <c r="C10" i="7"/>
  <c r="C9" i="7"/>
  <c r="C5" i="7"/>
  <c r="C4" i="7"/>
  <c r="C3" i="7"/>
  <c r="C13" i="6"/>
  <c r="C27" i="6" s="1"/>
  <c r="C12" i="6"/>
  <c r="C11" i="6"/>
  <c r="C10" i="6"/>
  <c r="C9" i="6"/>
  <c r="C5" i="6"/>
  <c r="C4" i="6"/>
  <c r="C3" i="6"/>
  <c r="C13" i="5"/>
  <c r="C19" i="5" s="1"/>
  <c r="C12" i="5"/>
  <c r="C11" i="5"/>
  <c r="C10" i="5"/>
  <c r="C9" i="5"/>
  <c r="C5" i="5"/>
  <c r="C4" i="5"/>
  <c r="C3" i="5"/>
  <c r="C13" i="4"/>
  <c r="C27" i="4" s="1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F3" i="3"/>
  <c r="F4" i="3"/>
  <c r="F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F19" i="3"/>
  <c r="F12" i="3"/>
  <c r="F18" i="3"/>
  <c r="F16" i="3"/>
  <c r="D14" i="53"/>
  <c r="D14" i="52"/>
  <c r="D14" i="51"/>
  <c r="D14" i="50"/>
  <c r="D14" i="48"/>
  <c r="D14" i="47"/>
  <c r="D14" i="46"/>
  <c r="I26" i="44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M13" i="3"/>
  <c r="M3" i="3"/>
  <c r="F26" i="29"/>
  <c r="I26" i="29" s="1"/>
  <c r="D14" i="14" l="1"/>
  <c r="G25" i="30"/>
  <c r="D14" i="11"/>
  <c r="C27" i="9"/>
  <c r="C27" i="12"/>
  <c r="C27" i="18"/>
  <c r="D14" i="9"/>
  <c r="D14" i="10"/>
  <c r="D14" i="12"/>
  <c r="G17" i="3"/>
  <c r="C14" i="19" s="1"/>
  <c r="D14" i="13"/>
  <c r="C27" i="22"/>
  <c r="C27" i="15"/>
  <c r="C27" i="16"/>
  <c r="C27" i="14"/>
  <c r="C27" i="13"/>
  <c r="G20" i="44"/>
  <c r="G25" i="32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E17" i="50"/>
  <c r="D7" i="50" s="1"/>
  <c r="C26" i="50"/>
  <c r="C18" i="50"/>
  <c r="C7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G24" i="48" s="1"/>
  <c r="F26" i="47"/>
  <c r="I26" i="47" s="1"/>
  <c r="F27" i="47"/>
  <c r="I27" i="47" s="1"/>
  <c r="F18" i="47"/>
  <c r="H18" i="47" s="1"/>
  <c r="F24" i="46"/>
  <c r="F25" i="46"/>
  <c r="I25" i="46" s="1"/>
  <c r="E17" i="46"/>
  <c r="G21" i="46" s="1"/>
  <c r="C26" i="46"/>
  <c r="C19" i="46"/>
  <c r="F20" i="46"/>
  <c r="C21" i="46"/>
  <c r="F26" i="45"/>
  <c r="I26" i="45" s="1"/>
  <c r="D17" i="45"/>
  <c r="C6" i="45" s="1"/>
  <c r="F18" i="45"/>
  <c r="I18" i="45" s="1"/>
  <c r="F27" i="45"/>
  <c r="I27" i="45" s="1"/>
  <c r="C7" i="45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7" i="41"/>
  <c r="C19" i="41"/>
  <c r="C7" i="40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7" i="30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G26" i="38" s="1"/>
  <c r="F24" i="38"/>
  <c r="I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C7" i="38"/>
  <c r="C7" i="39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7" i="48"/>
  <c r="C18" i="48"/>
  <c r="C25" i="48"/>
  <c r="C7" i="49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7" i="42"/>
  <c r="C18" i="42"/>
  <c r="C25" i="42"/>
  <c r="C7" i="43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L34" i="3"/>
  <c r="D14" i="38"/>
  <c r="H21" i="46"/>
  <c r="C7" i="34"/>
  <c r="C18" i="34"/>
  <c r="C25" i="34"/>
  <c r="C7" i="36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7" i="52"/>
  <c r="C18" i="52"/>
  <c r="F24" i="52"/>
  <c r="C21" i="53"/>
  <c r="C22" i="38"/>
  <c r="C18" i="38"/>
  <c r="C19" i="39"/>
  <c r="D14" i="2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7" i="46"/>
  <c r="C18" i="46"/>
  <c r="C25" i="46"/>
  <c r="C7" i="47"/>
  <c r="C19" i="47"/>
  <c r="C21" i="48"/>
  <c r="F22" i="49"/>
  <c r="D17" i="50"/>
  <c r="C6" i="50" s="1"/>
  <c r="C23" i="50"/>
  <c r="D17" i="51"/>
  <c r="C6" i="51" s="1"/>
  <c r="C25" i="51"/>
  <c r="F18" i="52"/>
  <c r="C25" i="52"/>
  <c r="C7" i="53"/>
  <c r="C25" i="53"/>
  <c r="D14" i="19"/>
  <c r="G26" i="42"/>
  <c r="G26" i="36"/>
  <c r="D6" i="44"/>
  <c r="G26" i="44"/>
  <c r="D6" i="50"/>
  <c r="G26" i="50"/>
  <c r="G24" i="50"/>
  <c r="C23" i="29"/>
  <c r="N7" i="3"/>
  <c r="C19" i="23"/>
  <c r="C7" i="23"/>
  <c r="L9" i="3"/>
  <c r="N10" i="3"/>
  <c r="C7" i="18"/>
  <c r="D14" i="18"/>
  <c r="L18" i="3"/>
  <c r="C24" i="13"/>
  <c r="C22" i="12"/>
  <c r="C22" i="10"/>
  <c r="C23" i="10"/>
  <c r="C25" i="10"/>
  <c r="D17" i="10"/>
  <c r="C6" i="10" s="1"/>
  <c r="C26" i="10"/>
  <c r="E17" i="10"/>
  <c r="C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7" i="5"/>
  <c r="C18" i="5"/>
  <c r="D17" i="4"/>
  <c r="C6" i="4" s="1"/>
  <c r="E17" i="4"/>
  <c r="C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N8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6" i="49"/>
  <c r="I24" i="44"/>
  <c r="G24" i="44" s="1"/>
  <c r="H20" i="52"/>
  <c r="H26" i="48"/>
  <c r="H26" i="34"/>
  <c r="H26" i="45"/>
  <c r="H19" i="41"/>
  <c r="C25" i="26"/>
  <c r="D14" i="26"/>
  <c r="C25" i="23"/>
  <c r="E17" i="23"/>
  <c r="D6" i="23" s="1"/>
  <c r="D17" i="21"/>
  <c r="C6" i="21" s="1"/>
  <c r="E17" i="21"/>
  <c r="C7" i="21"/>
  <c r="C21" i="20"/>
  <c r="D14" i="20"/>
  <c r="C19" i="19"/>
  <c r="C25" i="19"/>
  <c r="D17" i="18"/>
  <c r="C6" i="18" s="1"/>
  <c r="E17" i="18"/>
  <c r="D6" i="18" s="1"/>
  <c r="C26" i="18"/>
  <c r="C7" i="29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7" i="14"/>
  <c r="C26" i="14"/>
  <c r="D7" i="48"/>
  <c r="G26" i="40"/>
  <c r="G26" i="48"/>
  <c r="G21" i="48"/>
  <c r="E17" i="13"/>
  <c r="C19" i="13"/>
  <c r="C23" i="12"/>
  <c r="C25" i="12"/>
  <c r="D17" i="12"/>
  <c r="C6" i="12" s="1"/>
  <c r="C26" i="12"/>
  <c r="E17" i="12"/>
  <c r="C7" i="12"/>
  <c r="C18" i="12"/>
  <c r="C19" i="12"/>
  <c r="C23" i="9"/>
  <c r="C25" i="9"/>
  <c r="D17" i="9"/>
  <c r="C6" i="9" s="1"/>
  <c r="C7" i="9"/>
  <c r="E17" i="9"/>
  <c r="C18" i="9"/>
  <c r="C19" i="9"/>
  <c r="D17" i="8"/>
  <c r="C6" i="8" s="1"/>
  <c r="E17" i="8"/>
  <c r="C7" i="8"/>
  <c r="C19" i="8"/>
  <c r="C21" i="8"/>
  <c r="C23" i="8"/>
  <c r="D14" i="8"/>
  <c r="C25" i="8"/>
  <c r="C21" i="7"/>
  <c r="C22" i="7"/>
  <c r="C23" i="7"/>
  <c r="C25" i="7"/>
  <c r="D17" i="7"/>
  <c r="C6" i="7" s="1"/>
  <c r="C26" i="7"/>
  <c r="K16" i="3"/>
  <c r="C7" i="7"/>
  <c r="E17" i="7"/>
  <c r="C18" i="7"/>
  <c r="D17" i="6"/>
  <c r="C6" i="6" s="1"/>
  <c r="E17" i="6"/>
  <c r="C7" i="6"/>
  <c r="C19" i="6"/>
  <c r="C21" i="6"/>
  <c r="C23" i="6"/>
  <c r="D17" i="28"/>
  <c r="C6" i="28" s="1"/>
  <c r="C7" i="28"/>
  <c r="E17" i="28"/>
  <c r="C25" i="27"/>
  <c r="D17" i="27"/>
  <c r="C6" i="27" s="1"/>
  <c r="C7" i="27"/>
  <c r="E17" i="27"/>
  <c r="C19" i="27"/>
  <c r="D17" i="26"/>
  <c r="C6" i="26" s="1"/>
  <c r="C7" i="26"/>
  <c r="E17" i="26"/>
  <c r="C19" i="26"/>
  <c r="C21" i="26"/>
  <c r="D17" i="25"/>
  <c r="C6" i="25" s="1"/>
  <c r="E17" i="25"/>
  <c r="C7" i="25"/>
  <c r="C19" i="25"/>
  <c r="C21" i="25"/>
  <c r="C23" i="25"/>
  <c r="D17" i="24"/>
  <c r="C6" i="24" s="1"/>
  <c r="E17" i="24"/>
  <c r="C7" i="24"/>
  <c r="C19" i="24"/>
  <c r="C21" i="24"/>
  <c r="C23" i="24"/>
  <c r="C25" i="24"/>
  <c r="D17" i="23"/>
  <c r="C6" i="23" s="1"/>
  <c r="C21" i="23"/>
  <c r="D17" i="22"/>
  <c r="C6" i="22" s="1"/>
  <c r="C7" i="22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C7" i="20"/>
  <c r="E17" i="20"/>
  <c r="C18" i="20"/>
  <c r="D17" i="19"/>
  <c r="C6" i="19" s="1"/>
  <c r="C7" i="19"/>
  <c r="E17" i="19"/>
  <c r="C21" i="19"/>
  <c r="C23" i="19"/>
  <c r="C18" i="18"/>
  <c r="N6" i="3"/>
  <c r="C19" i="18"/>
  <c r="C21" i="18"/>
  <c r="C22" i="18"/>
  <c r="C23" i="18"/>
  <c r="C7" i="17"/>
  <c r="E17" i="17"/>
  <c r="C20" i="17"/>
  <c r="D14" i="17"/>
  <c r="C23" i="17"/>
  <c r="C25" i="17"/>
  <c r="C22" i="16"/>
  <c r="C23" i="16"/>
  <c r="C25" i="16"/>
  <c r="D17" i="16"/>
  <c r="C6" i="16" s="1"/>
  <c r="C26" i="16"/>
  <c r="C7" i="16"/>
  <c r="E17" i="16"/>
  <c r="C18" i="16"/>
  <c r="D17" i="15"/>
  <c r="C6" i="15" s="1"/>
  <c r="C7" i="15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C7" i="1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C7" i="13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7" i="31"/>
  <c r="C19" i="31"/>
  <c r="C25" i="31"/>
  <c r="F22" i="33"/>
  <c r="C7" i="35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7" i="33"/>
  <c r="C19" i="33"/>
  <c r="C25" i="33"/>
  <c r="F22" i="35"/>
  <c r="C7" i="37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D7" i="18" l="1"/>
  <c r="H25" i="40"/>
  <c r="H25" i="44"/>
  <c r="H21" i="40"/>
  <c r="G26" i="46"/>
  <c r="G25" i="46"/>
  <c r="G25" i="50"/>
  <c r="G24" i="38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G19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D28" i="7"/>
  <c r="D28" i="6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M7" i="3" l="1"/>
  <c r="L7" i="3"/>
  <c r="M6" i="3"/>
  <c r="L6" i="3"/>
  <c r="D29" i="20"/>
  <c r="I18" i="3" s="1"/>
  <c r="H18" i="3"/>
  <c r="D29" i="23"/>
  <c r="I21" i="3" s="1"/>
  <c r="H21" i="3"/>
  <c r="K46" i="3"/>
  <c r="H22" i="3"/>
  <c r="K47" i="3"/>
  <c r="H23" i="3"/>
  <c r="D29" i="26"/>
  <c r="I24" i="3" s="1"/>
  <c r="H24" i="3"/>
  <c r="D29" i="13"/>
  <c r="I11" i="3" s="1"/>
  <c r="H11" i="3"/>
  <c r="L11" i="3" s="1"/>
  <c r="L3" i="3"/>
  <c r="H26" i="3"/>
  <c r="D29" i="17"/>
  <c r="I15" i="3" s="1"/>
  <c r="H15" i="3"/>
  <c r="L15" i="3" s="1"/>
  <c r="D29" i="14"/>
  <c r="I12" i="3" s="1"/>
  <c r="H12" i="3"/>
  <c r="L12" i="3" s="1"/>
  <c r="L2" i="3"/>
  <c r="H27" i="3"/>
  <c r="K43" i="3"/>
  <c r="H19" i="3"/>
  <c r="D29" i="18"/>
  <c r="I16" i="3" s="1"/>
  <c r="H16" i="3"/>
  <c r="D29" i="15"/>
  <c r="I13" i="3" s="1"/>
  <c r="H13" i="3"/>
  <c r="L13" i="3" s="1"/>
  <c r="L4" i="3"/>
  <c r="H25" i="3"/>
  <c r="D29" i="16"/>
  <c r="I14" i="3" s="1"/>
  <c r="H14" i="3"/>
  <c r="L14" i="3" s="1"/>
  <c r="K44" i="3"/>
  <c r="H20" i="3"/>
  <c r="D29" i="19"/>
  <c r="I17" i="3" s="1"/>
  <c r="H17" i="3"/>
  <c r="D29" i="12"/>
  <c r="I10" i="3" s="1"/>
  <c r="H10" i="3"/>
  <c r="D29" i="11"/>
  <c r="I9" i="3" s="1"/>
  <c r="H9" i="3"/>
  <c r="D29" i="10"/>
  <c r="I8" i="3" s="1"/>
  <c r="H8" i="3"/>
  <c r="D29" i="7"/>
  <c r="I5" i="3" s="1"/>
  <c r="H5" i="3"/>
  <c r="D29" i="4"/>
  <c r="I2" i="3" s="1"/>
  <c r="H2" i="3"/>
  <c r="N2" i="3" s="1"/>
  <c r="M25" i="3"/>
  <c r="H4" i="3"/>
  <c r="N4" i="3" s="1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3" i="3"/>
  <c r="M18" i="3"/>
  <c r="N17" i="3"/>
  <c r="M14" i="3"/>
  <c r="N14" i="3"/>
  <c r="M15" i="3"/>
  <c r="N15" i="3"/>
  <c r="K2" i="3" l="1"/>
  <c r="L10" i="3"/>
  <c r="M10" i="3"/>
  <c r="N9" i="3"/>
  <c r="M9" i="3"/>
  <c r="M5" i="3"/>
  <c r="L5" i="3"/>
  <c r="G15" i="3"/>
  <c r="C14" i="17" s="1"/>
  <c r="G14" i="3"/>
  <c r="C14" i="16" s="1"/>
  <c r="G13" i="3"/>
  <c r="C14" i="15" s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K42" i="3"/>
  <c r="N3" i="3"/>
  <c r="N35" i="3"/>
  <c r="G12" i="3" l="1"/>
  <c r="C14" i="14" s="1"/>
  <c r="G10" i="3"/>
  <c r="C14" i="12" s="1"/>
  <c r="G11" i="3"/>
  <c r="C14" i="13" s="1"/>
  <c r="G9" i="3"/>
  <c r="C14" i="11" s="1"/>
  <c r="G8" i="3"/>
  <c r="C14" i="10" s="1"/>
  <c r="G6" i="3"/>
  <c r="C14" i="8" s="1"/>
  <c r="G7" i="3"/>
  <c r="C14" i="9" s="1"/>
  <c r="G5" i="3"/>
  <c r="C14" i="7" s="1"/>
  <c r="G4" i="3"/>
  <c r="C14" i="6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<sst xmlns="http://schemas.openxmlformats.org/spreadsheetml/2006/main" count="1361" uniqueCount="119">
  <si>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</si>
  <si>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</si>
  <si>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</si>
  <si>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</si>
  <si>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</si>
  <si>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</si>
  <si>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</si>
  <si>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</si>
  <si>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</si>
  <si>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</si>
  <si>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</si>
  <si>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</si>
  <si>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</si>
  <si>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</si>
  <si>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</si>
  <si>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</si>
  <si>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</si>
  <si>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</si>
  <si>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</si>
  <si>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</si>
  <si>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</si>
  <si>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</si>
  <si>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</si>
  <si>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</si>
  <si>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</si>
  <si>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</si>
  <si>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</si>
  <si>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</si>
  <si>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</si>
  <si>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</si>
  <si>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</si>
  <si>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</si>
  <si>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</si>
  <si>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</si>
  <si>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</si>
  <si>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</si>
  <si>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</si>
  <si>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</si>
  <si>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</si>
  <si>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</si>
  <si>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</si>
  <si>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</si>
  <si>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</si>
  <si>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</si>
  <si>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</si>
  <si>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</si>
  <si>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</si>
  <si>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</si>
  <si>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</si>
  <si>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</si>
  <si>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</si>
  <si>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</si>
  <si>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</si>
  <si>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</si>
  <si>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</si>
  <si>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</si>
  <si>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</si>
  <si>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</si>
  <si>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</si>
  <si>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</si>
  <si>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</si>
  <si>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</si>
  <si>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</si>
  <si>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</si>
  <si>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</si>
  <si>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</si>
  <si>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</si>
  <si>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</si>
  <si>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</si>
  <si>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</si>
  <si>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</si>
  <si>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</si>
  <si>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</si>
  <si>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</si>
  <si>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</si>
  <si>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</si>
  <si>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</si>
  <si>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</si>
  <si>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</si>
  <si>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</si>
  <si>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</si>
  <si>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</si>
  <si>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</si>
  <si>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</si>
  <si>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>Denisa Ružová</t>
  </si>
  <si>
    <t>29.9.2024</t>
  </si>
  <si>
    <t>Alexandra Křivohlavá</t>
  </si>
  <si>
    <t>Romana Polická</t>
  </si>
  <si>
    <t>Brněnské halové zkoušky Brno</t>
  </si>
  <si>
    <t>Barbora Zubíková</t>
  </si>
  <si>
    <t>Eliška Valošková</t>
  </si>
  <si>
    <t>Eva Pluháčková</t>
  </si>
  <si>
    <t>Lucia Tomášová SK</t>
  </si>
  <si>
    <t>Petra Zvadová</t>
  </si>
  <si>
    <t>Lenka Ranglová</t>
  </si>
  <si>
    <t>Kateřina Plháková</t>
  </si>
  <si>
    <t>Milada Hejdušková</t>
  </si>
  <si>
    <t>Jakub Šmerda</t>
  </si>
  <si>
    <t>Denisa Smišková</t>
  </si>
  <si>
    <t>Aisy Salli Sambatrae</t>
  </si>
  <si>
    <t>bílý švýcarský ovčák</t>
  </si>
  <si>
    <t>Diego Armando Heart Boyard</t>
  </si>
  <si>
    <t>beauceron</t>
  </si>
  <si>
    <t>Brownie z Kuliranče</t>
  </si>
  <si>
    <t>australský ovčák</t>
  </si>
  <si>
    <t>Arnika Strakatá packa</t>
  </si>
  <si>
    <t>český strakatý pes</t>
  </si>
  <si>
    <t>Alrisha Satis Sumnium</t>
  </si>
  <si>
    <t>border kolie</t>
  </si>
  <si>
    <t>Exima Srdcové eso</t>
  </si>
  <si>
    <t>Cinna Esuatty</t>
  </si>
  <si>
    <t>Julie Artemis Moravia</t>
  </si>
  <si>
    <t>maďarský ohař</t>
  </si>
  <si>
    <t xml:space="preserve">Fun Factory Dark Lavondyss </t>
  </si>
  <si>
    <t>labradorský retriever</t>
  </si>
  <si>
    <t>Amazing Daisy Original Tobias</t>
  </si>
  <si>
    <t>miniaturní americký ovčák</t>
  </si>
  <si>
    <t>Drop of Heaven Bress</t>
  </si>
  <si>
    <t>Petra Stupková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</si>
</sst>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/>
    <xf numFmtId="164" fontId="6" fillId="0" borderId="1" xfId="5" applyFont="1" applyBorder="1" applyAlignment="1" applyProtection="1">
      <alignment horizontal="center" vertical="center"/>
      <protection locked="0"/>
    </xf>
    <xf numFmtId="164" fontId="6" fillId="0" borderId="1" xfId="5" applyFont="1" applyBorder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ill="1" applyBorder="1"/>
    <xf numFmtId="164" fontId="2" fillId="6" borderId="5" xfId="5" applyFill="1" applyBorder="1"/>
    <xf numFmtId="164" fontId="2" fillId="6" borderId="7" xfId="5" applyFill="1" applyBorder="1"/>
    <xf numFmtId="164" fontId="2" fillId="10" borderId="10" xfId="5" applyFill="1" applyBorder="1"/>
    <xf numFmtId="49" fontId="6" fillId="0" borderId="11" xfId="5" applyNumberFormat="1" applyFont="1" applyBorder="1" applyAlignment="1" applyProtection="1">
      <alignment horizontal="center"/>
      <protection locked="0"/>
    </xf>
    <xf numFmtId="164" fontId="2" fillId="10" borderId="1" xfId="5" applyFill="1" applyBorder="1"/>
    <xf numFmtId="164" fontId="2" fillId="10" borderId="12" xfId="5" applyFill="1" applyBorder="1"/>
    <xf numFmtId="49" fontId="6" fillId="0" borderId="13" xfId="5" applyNumberFormat="1" applyFont="1" applyBorder="1" applyAlignment="1" applyProtection="1">
      <alignment horizontal="center"/>
      <protection locked="0"/>
    </xf>
    <xf numFmtId="164" fontId="2" fillId="10" borderId="14" xfId="5" applyFill="1" applyBorder="1"/>
    <xf numFmtId="164" fontId="2" fillId="4" borderId="10" xfId="5" applyFill="1" applyBorder="1"/>
    <xf numFmtId="164" fontId="2" fillId="4" borderId="1" xfId="5" applyFill="1" applyBorder="1"/>
    <xf numFmtId="164" fontId="2" fillId="4" borderId="12" xfId="5" applyFill="1" applyBorder="1"/>
    <xf numFmtId="164" fontId="2" fillId="4" borderId="14" xfId="5" applyFill="1" applyBorder="1"/>
    <xf numFmtId="164" fontId="2" fillId="11" borderId="10" xfId="5" applyFill="1" applyBorder="1"/>
    <xf numFmtId="164" fontId="2" fillId="11" borderId="1" xfId="5" applyFill="1" applyBorder="1"/>
    <xf numFmtId="164" fontId="2" fillId="11" borderId="12" xfId="5" applyFill="1" applyBorder="1"/>
    <xf numFmtId="164" fontId="2" fillId="11" borderId="14" xfId="5" applyFill="1" applyBorder="1"/>
    <xf numFmtId="164" fontId="2" fillId="12" borderId="10" xfId="5" applyFill="1" applyBorder="1"/>
    <xf numFmtId="164" fontId="2" fillId="12" borderId="1" xfId="5" applyFill="1" applyBorder="1"/>
    <xf numFmtId="164" fontId="2" fillId="12" borderId="12" xfId="5" applyFill="1" applyBorder="1"/>
    <xf numFmtId="164" fontId="2" fillId="12" borderId="14" xfId="5" applyFill="1" applyBorder="1"/>
    <xf numFmtId="164" fontId="8" fillId="0" borderId="0" xfId="5" applyFont="1"/>
    <xf numFmtId="164" fontId="9" fillId="0" borderId="0" xfId="5" applyFont="1"/>
    <xf numFmtId="164" fontId="10" fillId="0" borderId="0" xfId="5" applyFont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/>
    <xf numFmtId="164" fontId="13" fillId="0" borderId="0" xfId="5" applyFont="1"/>
    <xf numFmtId="164" fontId="10" fillId="0" borderId="0" xfId="5" applyFo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Alignment="1">
      <alignment horizontal="center"/>
    </xf>
    <xf numFmtId="164" fontId="14" fillId="0" borderId="0" xfId="5" applyFont="1"/>
    <xf numFmtId="164" fontId="6" fillId="14" borderId="0" xfId="5" applyFont="1" applyFill="1"/>
    <xf numFmtId="168" fontId="2" fillId="0" borderId="0" xfId="5" applyNumberFormat="1"/>
    <xf numFmtId="164" fontId="2" fillId="14" borderId="0" xfId="5" applyFill="1" applyAlignment="1">
      <alignment horizontal="center" vertical="center" wrapText="1"/>
    </xf>
    <xf numFmtId="164" fontId="2" fillId="14" borderId="0" xfId="5" applyFill="1" applyAlignment="1">
      <alignment horizontal="center"/>
    </xf>
    <xf numFmtId="49" fontId="2" fillId="14" borderId="0" xfId="5" applyNumberFormat="1" applyFill="1"/>
    <xf numFmtId="164" fontId="2" fillId="14" borderId="0" xfId="5" applyFill="1"/>
    <xf numFmtId="164" fontId="2" fillId="15" borderId="1" xfId="5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Border="1" applyAlignment="1" applyProtection="1">
      <alignment horizontal="center"/>
      <protection locked="0"/>
    </xf>
    <xf numFmtId="164" fontId="2" fillId="0" borderId="8" xfId="5" applyBorder="1" applyAlignment="1" applyProtection="1">
      <alignment horizontal="center"/>
      <protection locked="0"/>
    </xf>
    <xf numFmtId="164" fontId="2" fillId="0" borderId="1" xfId="5" applyBorder="1" applyAlignment="1" applyProtection="1">
      <alignment horizontal="center" vertical="center"/>
    </xf>
    <xf numFmtId="164" fontId="2" fillId="0" borderId="16" xfId="5" applyBorder="1" applyAlignment="1" applyProtection="1">
      <alignment horizontal="center" vertical="center"/>
    </xf>
    <xf numFmtId="165" fontId="2" fillId="0" borderId="16" xfId="5" applyNumberFormat="1" applyBorder="1" applyAlignment="1" applyProtection="1">
      <alignment horizontal="center" vertical="center"/>
    </xf>
    <xf numFmtId="166" fontId="2" fillId="0" borderId="16" xfId="5" applyNumberFormat="1" applyBorder="1" applyAlignment="1" applyProtection="1">
      <alignment horizontal="center" vertical="center"/>
    </xf>
    <xf numFmtId="165" fontId="2" fillId="0" borderId="1" xfId="5" applyNumberFormat="1" applyBorder="1" applyAlignment="1" applyProtection="1">
      <alignment horizontal="center" vertical="center"/>
    </xf>
    <xf numFmtId="166" fontId="2" fillId="0" borderId="1" xfId="5" applyNumberFormat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Border="1" applyAlignment="1">
      <alignment horizontal="center"/>
    </xf>
    <xf numFmtId="164" fontId="6" fillId="0" borderId="0" xfId="5" applyFont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Border="1" applyAlignment="1" applyProtection="1">
      <alignment horizontal="center"/>
      <protection locked="0"/>
    </xf>
    <xf numFmtId="49" fontId="6" fillId="0" borderId="6" xfId="5" applyNumberFormat="1" applyFont="1" applyBorder="1" applyAlignment="1" applyProtection="1">
      <alignment horizontal="center"/>
      <protection locked="0"/>
    </xf>
    <xf numFmtId="167" fontId="6" fillId="0" borderId="8" xfId="5" applyNumberFormat="1" applyFont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ill="1" applyAlignment="1">
      <alignment horizontal="center"/>
    </xf>
    <xf numFmtId="167" fontId="2" fillId="14" borderId="0" xfId="5" applyNumberFormat="1" applyFill="1" applyAlignment="1">
      <alignment horizontal="center"/>
    </xf>
    <xf numFmtId="164" fontId="2" fillId="14" borderId="0" xfId="5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Excel Built-in Normal" xfId="5" xr:uid="{00000000-0005-0000-0000-000004000000}"/>
    <cellStyle name="Heading" xfId="6" xr:uid="{00000000-0005-0000-0000-000005000000}"/>
    <cellStyle name="Heading1" xfId="7" xr:uid="{00000000-0005-0000-0000-000006000000}"/>
    <cellStyle name="Normálna" xfId="0" builtinId="0" customBuiltin="1"/>
    <cellStyle name="Result" xfId="8" xr:uid="{00000000-0005-0000-0000-000008000000}"/>
    <cellStyle name="Result2" xfId="9" xr:uid="{00000000-0005-0000-0000-000009000000}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FFE699"/>
          <bgColor rgb="FFFFE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0"/>
  <sheetViews>
    <sheetView workbookViewId="0">
      <selection activeCell="B10" sqref="B10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89</v>
      </c>
      <c r="C2" s="67" t="s">
        <v>103</v>
      </c>
      <c r="D2" s="67" t="s">
        <v>104</v>
      </c>
      <c r="E2" s="7" t="s">
        <v>17</v>
      </c>
      <c r="F2" s="8"/>
      <c r="H2" s="9" t="s">
        <v>7</v>
      </c>
      <c r="I2" s="83" t="s">
        <v>84</v>
      </c>
      <c r="J2" s="83"/>
      <c r="K2" s="83"/>
    </row>
    <row r="3" spans="1:11" ht="15.6" x14ac:dyDescent="0.3">
      <c r="A3" s="5">
        <v>2</v>
      </c>
      <c r="B3" s="67" t="s">
        <v>90</v>
      </c>
      <c r="C3" s="67" t="s">
        <v>115</v>
      </c>
      <c r="D3" s="67" t="s">
        <v>116</v>
      </c>
      <c r="E3" s="7" t="s">
        <v>17</v>
      </c>
      <c r="F3" s="8"/>
      <c r="H3" s="10" t="s">
        <v>8</v>
      </c>
      <c r="I3" s="84" t="s">
        <v>88</v>
      </c>
      <c r="J3" s="84"/>
      <c r="K3" s="84"/>
    </row>
    <row r="4" spans="1:11" ht="16.2" thickBot="1" x14ac:dyDescent="0.35">
      <c r="A4" s="5">
        <v>3</v>
      </c>
      <c r="B4" s="67" t="s">
        <v>91</v>
      </c>
      <c r="C4" s="67" t="s">
        <v>113</v>
      </c>
      <c r="D4" s="67" t="s">
        <v>114</v>
      </c>
      <c r="E4" s="7" t="s">
        <v>17</v>
      </c>
      <c r="F4" s="8"/>
      <c r="H4" s="11" t="s">
        <v>10</v>
      </c>
      <c r="I4" s="85" t="s">
        <v>85</v>
      </c>
      <c r="J4" s="85"/>
      <c r="K4" s="85"/>
    </row>
    <row r="5" spans="1:11" ht="16.2" thickBot="1" x14ac:dyDescent="0.35">
      <c r="A5" s="5">
        <v>4</v>
      </c>
      <c r="B5" s="67" t="s">
        <v>92</v>
      </c>
      <c r="C5" s="67" t="s">
        <v>109</v>
      </c>
      <c r="D5" s="67" t="s">
        <v>104</v>
      </c>
      <c r="E5" s="7" t="s">
        <v>21</v>
      </c>
      <c r="F5" s="8"/>
    </row>
    <row r="6" spans="1:11" ht="18" x14ac:dyDescent="0.35">
      <c r="A6" s="5">
        <v>5</v>
      </c>
      <c r="B6" s="67" t="s">
        <v>93</v>
      </c>
      <c r="C6" s="67" t="s">
        <v>111</v>
      </c>
      <c r="D6" s="67" t="s">
        <v>112</v>
      </c>
      <c r="E6" s="7" t="s">
        <v>21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118</v>
      </c>
      <c r="C7" s="67" t="s">
        <v>117</v>
      </c>
      <c r="D7" s="67" t="s">
        <v>108</v>
      </c>
      <c r="E7" s="7" t="s">
        <v>21</v>
      </c>
      <c r="F7" s="8"/>
      <c r="H7" s="12" t="s">
        <v>12</v>
      </c>
      <c r="I7" s="13" t="s">
        <v>86</v>
      </c>
      <c r="J7" s="14" t="s">
        <v>13</v>
      </c>
      <c r="K7" s="68" t="s">
        <v>14</v>
      </c>
    </row>
    <row r="8" spans="1:11" ht="16.2" thickBot="1" x14ac:dyDescent="0.35">
      <c r="A8" s="5">
        <v>7</v>
      </c>
      <c r="B8" s="67" t="s">
        <v>94</v>
      </c>
      <c r="C8" s="67" t="s">
        <v>99</v>
      </c>
      <c r="D8" s="67" t="s">
        <v>100</v>
      </c>
      <c r="E8" s="7" t="s">
        <v>9</v>
      </c>
      <c r="F8" s="8"/>
      <c r="H8" s="15" t="s">
        <v>15</v>
      </c>
      <c r="I8" s="16" t="s">
        <v>87</v>
      </c>
      <c r="J8" s="17" t="s">
        <v>16</v>
      </c>
      <c r="K8" s="69" t="s">
        <v>14</v>
      </c>
    </row>
    <row r="9" spans="1:11" ht="16.2" thickBot="1" x14ac:dyDescent="0.35">
      <c r="A9" s="5">
        <v>8</v>
      </c>
      <c r="B9" s="67" t="s">
        <v>95</v>
      </c>
      <c r="C9" s="67" t="s">
        <v>110</v>
      </c>
      <c r="D9" s="67" t="s">
        <v>108</v>
      </c>
      <c r="E9" s="7" t="s">
        <v>9</v>
      </c>
      <c r="F9" s="8"/>
    </row>
    <row r="10" spans="1:11" ht="18" x14ac:dyDescent="0.35">
      <c r="A10" s="5">
        <v>9</v>
      </c>
      <c r="B10" s="67" t="s">
        <v>96</v>
      </c>
      <c r="C10" s="67" t="s">
        <v>101</v>
      </c>
      <c r="D10" s="67" t="s">
        <v>102</v>
      </c>
      <c r="E10" s="7" t="s">
        <v>9</v>
      </c>
      <c r="F10" s="8"/>
      <c r="H10" s="87" t="s">
        <v>18</v>
      </c>
      <c r="I10" s="87"/>
      <c r="J10" s="87"/>
      <c r="K10" s="87"/>
    </row>
    <row r="11" spans="1:11" ht="15.6" x14ac:dyDescent="0.3">
      <c r="A11" s="5">
        <v>10</v>
      </c>
      <c r="B11" s="67" t="s">
        <v>97</v>
      </c>
      <c r="C11" s="67" t="s">
        <v>105</v>
      </c>
      <c r="D11" s="67" t="s">
        <v>106</v>
      </c>
      <c r="E11" s="7" t="s">
        <v>6</v>
      </c>
      <c r="F11" s="8"/>
      <c r="H11" s="18" t="s">
        <v>12</v>
      </c>
      <c r="I11" s="13" t="s">
        <v>86</v>
      </c>
      <c r="J11" s="19" t="s">
        <v>13</v>
      </c>
      <c r="K11" s="68" t="s">
        <v>14</v>
      </c>
    </row>
    <row r="12" spans="1:11" ht="16.2" thickBot="1" x14ac:dyDescent="0.35">
      <c r="A12" s="5">
        <v>11</v>
      </c>
      <c r="B12" s="67" t="s">
        <v>98</v>
      </c>
      <c r="C12" s="67" t="s">
        <v>107</v>
      </c>
      <c r="D12" s="67" t="s">
        <v>108</v>
      </c>
      <c r="E12" s="7" t="s">
        <v>6</v>
      </c>
      <c r="F12" s="8"/>
      <c r="H12" s="20" t="s">
        <v>15</v>
      </c>
      <c r="I12" s="16" t="s">
        <v>84</v>
      </c>
      <c r="J12" s="21" t="s">
        <v>16</v>
      </c>
      <c r="K12" s="69" t="s">
        <v>14</v>
      </c>
    </row>
    <row r="13" spans="1:11" ht="16.2" thickBot="1" x14ac:dyDescent="0.35">
      <c r="A13" s="5"/>
      <c r="B13" s="67"/>
      <c r="C13" s="67"/>
      <c r="D13" s="67"/>
      <c r="E13" s="7"/>
      <c r="F13" s="8"/>
    </row>
    <row r="14" spans="1:11" ht="18" x14ac:dyDescent="0.35">
      <c r="A14" s="5"/>
      <c r="B14" s="67"/>
      <c r="C14" s="67"/>
      <c r="D14" s="67"/>
      <c r="E14" s="7"/>
      <c r="F14" s="8"/>
      <c r="H14" s="88" t="s">
        <v>19</v>
      </c>
      <c r="I14" s="88"/>
      <c r="J14" s="88"/>
      <c r="K14" s="88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 t="s">
        <v>86</v>
      </c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 t="s">
        <v>87</v>
      </c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 t="s">
        <v>86</v>
      </c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 t="s">
        <v>87</v>
      </c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 xr:uid="{00000000-0002-0000-0000-000000000000}">
      <formula1>$A$69:$A$73</formula1>
    </dataValidation>
    <dataValidation type="list" allowBlank="1" showInputMessage="1" showErrorMessage="1" sqref="F2:F51" xr:uid="{00000000-0002-0000-0000-000001000000}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36"/>
  <sheetViews>
    <sheetView topLeftCell="A10" workbookViewId="0">
      <selection activeCell="C31" sqref="C31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Startovka!B8</f>
        <v>Lenka Ranglová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Startovka!C8</f>
        <v>Aisy Salli Sambatrae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Startovka!D8</f>
        <v>bílý švýcarský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Startovka!A8</f>
        <v>7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Startovka!E8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Výsledky!G8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8.5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25.5</v>
      </c>
      <c r="H18" s="64">
        <f t="shared" ref="H18:H27" si="0">SUM(D18*F18)</f>
        <v>25.5</v>
      </c>
      <c r="I18" s="64">
        <f t="shared" ref="I18:I27" si="1">SUM(((D18+E18)*F18)/2)</f>
        <v>12.75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9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27</v>
      </c>
      <c r="H23" s="64">
        <f t="shared" si="0"/>
        <v>27</v>
      </c>
      <c r="I23" s="64">
        <f t="shared" si="1"/>
        <v>13.5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6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18</v>
      </c>
      <c r="H24" s="64">
        <f t="shared" si="0"/>
        <v>18</v>
      </c>
      <c r="I24" s="64">
        <f t="shared" si="1"/>
        <v>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8.5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25.5</v>
      </c>
      <c r="H25" s="64">
        <f t="shared" si="0"/>
        <v>25.5</v>
      </c>
      <c r="I25" s="64">
        <f t="shared" si="1"/>
        <v>12.75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10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30</v>
      </c>
      <c r="H27" s="64">
        <f t="shared" si="0"/>
        <v>30</v>
      </c>
      <c r="I27" s="64">
        <f t="shared" si="1"/>
        <v>15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272.5</v>
      </c>
      <c r="E28" s="101"/>
      <c r="F28" s="101"/>
      <c r="G28" s="101"/>
      <c r="H28" s="64">
        <f>SUM(G18:G27)</f>
        <v>272.5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SFeoAM3k6z+0O41n2r+Dqj/WJj/Fwg6sTb9o9UPtAa6Yh9HePeatF+hkGSV9+KI18Otj7S5Ia2ethBOBM7kdw==" saltValue="ry3+DhPYE8K30dW4ZVwKK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36"/>
  <sheetViews>
    <sheetView topLeftCell="A11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Startovka!B9</f>
        <v>Kateřina Plháková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Startovka!C9</f>
        <v>Cinna Esuatty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Startovka!D9</f>
        <v>border kolie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Startovka!A9</f>
        <v>8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Startovka!E9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Výsledky!G9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7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21</v>
      </c>
      <c r="H18" s="64">
        <f t="shared" ref="H18:H27" si="0">SUM(D18*F18)</f>
        <v>21</v>
      </c>
      <c r="I18" s="64">
        <f t="shared" ref="I18:I27" si="1">SUM(((D18+E18)*F18)/2)</f>
        <v>10.5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6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6.5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19.5</v>
      </c>
      <c r="H20" s="64">
        <f t="shared" si="0"/>
        <v>19.5</v>
      </c>
      <c r="I20" s="64">
        <f t="shared" si="1"/>
        <v>9.75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5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20</v>
      </c>
      <c r="H21" s="64">
        <f t="shared" si="0"/>
        <v>20</v>
      </c>
      <c r="I21" s="64">
        <f t="shared" si="1"/>
        <v>10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8.5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25.5</v>
      </c>
      <c r="H23" s="64">
        <f t="shared" si="0"/>
        <v>25.5</v>
      </c>
      <c r="I23" s="64">
        <f t="shared" si="1"/>
        <v>12.75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9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27</v>
      </c>
      <c r="H24" s="64">
        <f t="shared" si="0"/>
        <v>27</v>
      </c>
      <c r="I24" s="64">
        <f t="shared" si="1"/>
        <v>13.5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9.5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28.5</v>
      </c>
      <c r="H25" s="64">
        <f t="shared" si="0"/>
        <v>28.5</v>
      </c>
      <c r="I25" s="64">
        <f t="shared" si="1"/>
        <v>14.25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7.5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22.5</v>
      </c>
      <c r="H27" s="64">
        <f t="shared" si="0"/>
        <v>22.5</v>
      </c>
      <c r="I27" s="64">
        <f t="shared" si="1"/>
        <v>11.25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238</v>
      </c>
      <c r="E28" s="101"/>
      <c r="F28" s="101"/>
      <c r="G28" s="101"/>
      <c r="H28" s="64">
        <f>SUM(G18:G27)</f>
        <v>238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zYwEeWkjkU5JZDxNqVqMlN+8FoIlpk+abASGkl5ZvvKEhbqe3bi2dgaw6jx4qmGXQKL6FHiBzALgH/+3i5cHA==" saltValue="Xi3j797yYrlQL1Kn60Zi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6"/>
  <sheetViews>
    <sheetView topLeftCell="A15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Startovka!B10</f>
        <v>Milada Hejdušková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Startovka!C10</f>
        <v>Diego Armando Heart Boyard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Startovka!D10</f>
        <v>beauceron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Startovka!A10</f>
        <v>9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Startovka!E10</f>
        <v>OB2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Výsledky!G10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 a skok přes překážku</v>
      </c>
      <c r="D18" s="60">
        <v>9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27</v>
      </c>
      <c r="H18" s="64">
        <f t="shared" ref="H18:H27" si="0">SUM(D18*F18)</f>
        <v>27</v>
      </c>
      <c r="I18" s="64">
        <f t="shared" ref="I18:I27" si="1">SUM(((D18+E18)*F18)/2)</f>
        <v>13.5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34</v>
      </c>
      <c r="H19" s="64">
        <f t="shared" si="0"/>
        <v>34</v>
      </c>
      <c r="I19" s="64">
        <f t="shared" si="1"/>
        <v>17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do stoje/sedu/lehu</v>
      </c>
      <c r="D20" s="66">
        <v>9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27</v>
      </c>
      <c r="H20" s="64">
        <f t="shared" si="0"/>
        <v>27</v>
      </c>
      <c r="I20" s="64">
        <f t="shared" si="1"/>
        <v>13.5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7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28</v>
      </c>
      <c r="H21" s="64">
        <f t="shared" si="0"/>
        <v>28</v>
      </c>
      <c r="I21" s="64">
        <f t="shared" si="1"/>
        <v>14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8.5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34</v>
      </c>
      <c r="H22" s="64">
        <f t="shared" si="0"/>
        <v>34</v>
      </c>
      <c r="I22" s="64">
        <f t="shared" si="1"/>
        <v>17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</v>
      </c>
      <c r="D25" s="66">
        <v>6.5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19.5</v>
      </c>
      <c r="H25" s="64">
        <f t="shared" si="0"/>
        <v>19.5</v>
      </c>
      <c r="I25" s="64">
        <f t="shared" si="1"/>
        <v>9.75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</v>
      </c>
      <c r="D27" s="66">
        <v>7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21</v>
      </c>
      <c r="H27" s="64">
        <f t="shared" si="0"/>
        <v>21</v>
      </c>
      <c r="I27" s="64">
        <f t="shared" si="1"/>
        <v>10.5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236</v>
      </c>
      <c r="E28" s="101"/>
      <c r="F28" s="101"/>
      <c r="G28" s="101"/>
      <c r="H28" s="64">
        <f>SUM(G18:G27)</f>
        <v>236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jCgAJChwW5I1RJgNSKVjYTLKzThBB1Ull0IaZT+wuf/UVkxj1DY9JcqeHkNIXN/FUJnLYGWqEWfACdEeKFGWg==" saltValue="pWfsGVsmAzuCWHgA/KIg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K36"/>
  <sheetViews>
    <sheetView topLeftCell="A8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Startovka!B11</f>
        <v>Jakub Šmerda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Startovka!C11</f>
        <v>Arnika Strakatá packa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Startovka!D11</f>
        <v>český strakatý pes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Startovka!A11</f>
        <v>10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Startovka!E11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Výsledky!G11</f>
        <v>2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zastavení, aport a skok přes překážku</v>
      </c>
      <c r="D18" s="60">
        <v>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7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28</v>
      </c>
      <c r="H19" s="64">
        <f t="shared" si="0"/>
        <v>28</v>
      </c>
      <c r="I19" s="64">
        <f t="shared" si="1"/>
        <v>14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a přivolání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6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6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18</v>
      </c>
      <c r="H24" s="64">
        <f t="shared" si="0"/>
        <v>18</v>
      </c>
      <c r="I24" s="64">
        <f t="shared" si="1"/>
        <v>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 do stoje/sedu/lehu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186.5</v>
      </c>
      <c r="E28" s="101"/>
      <c r="F28" s="101"/>
      <c r="G28" s="101"/>
      <c r="H28" s="64">
        <f>SUM(G18:G27)</f>
        <v>186.5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7YTVxdagJ6tupGrzqPgWFxXDGM/oLr1bm/JIsDc5wYj40DS3Imud/rnPxZ6xbqJikYF4HyyYSp7cBfGUrHSnw==" saltValue="iRkAvd3CXzqt6E9BeFjI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36"/>
  <sheetViews>
    <sheetView topLeftCell="A7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Startovka!B12</f>
        <v>Denisa Smišková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Startovka!C12</f>
        <v>Alrisha Satis Sumnium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Startovka!D12</f>
        <v>border kolie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Startovka!A12</f>
        <v>11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Startovka!E12</f>
        <v>OB3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Výsledky!G12</f>
        <v>1</v>
      </c>
      <c r="D14" s="100" t="str">
        <f>IF(C13="OB3","Žlutá karta"," ")</f>
        <v>Žlutá karta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Vyslání okolo skupiny kuželů/barelu, zastavení, aport a skok přes překážku</v>
      </c>
      <c r="D18" s="60">
        <v>8.5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34</v>
      </c>
      <c r="H18" s="64">
        <f t="shared" ref="H18:H27" si="0">SUM(D18*F18)</f>
        <v>34</v>
      </c>
      <c r="I18" s="64">
        <f t="shared" ref="I18:I27" si="1">SUM(((D18+E18)*F18)/2)</f>
        <v>17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7.5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 a přivolání</v>
      </c>
      <c r="D20" s="66">
        <v>9.5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28.5</v>
      </c>
      <c r="H20" s="64">
        <f t="shared" si="0"/>
        <v>28.5</v>
      </c>
      <c r="I20" s="64">
        <f t="shared" si="1"/>
        <v>14.25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Ovladatelnost na dálku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do čtverce, položení a přivolání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Směrový aport</v>
      </c>
      <c r="D23" s="66">
        <v>8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24</v>
      </c>
      <c r="H23" s="64">
        <f t="shared" si="0"/>
        <v>24</v>
      </c>
      <c r="I23" s="64">
        <f t="shared" si="1"/>
        <v>12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Pachová identifikace a aport</v>
      </c>
      <c r="D24" s="66">
        <v>8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Přivolání se zastavením do stoje/sedu/lehu</v>
      </c>
      <c r="D25" s="66">
        <v>7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21</v>
      </c>
      <c r="H25" s="64">
        <f t="shared" si="0"/>
        <v>21</v>
      </c>
      <c r="I25" s="64">
        <f t="shared" si="1"/>
        <v>10.5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vleže ve skupině a přivolání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263.5</v>
      </c>
      <c r="E28" s="101"/>
      <c r="F28" s="101"/>
      <c r="G28" s="101"/>
      <c r="H28" s="64">
        <f>SUM(G18:G27)</f>
        <v>263.5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UHLyhCeasE0qpF+kG7I8WuOvE3hVQIhLefGa6VdWw/SzX2HpCoHU6PQnl3qC78jGQJxdMQOn6JASkxWdjk2/w==" saltValue="sIpzRKq0r8DSEERxmYCQj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K36"/>
  <sheetViews>
    <sheetView topLeftCell="A3" workbookViewId="0">
      <selection activeCell="C24" sqref="C2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Ayvg8ui7DiNoWWN8l/y7nJUekCkENxU3mD2dbMSXs3+Jz1gZ5S9LG3RZW+Y+6a9k8O1zuZGnmYFQPRjRiHjpw==" saltValue="xbwWmalqFQ5nvgKn4oZT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6"/>
  <sheetViews>
    <sheetView topLeftCell="A9" workbookViewId="0">
      <selection activeCell="E15" sqref="E15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EmEnCP7xsJieciVkwsaqsFTDPnIDhAkMU1m7D13rhp9IvMIektP5wqjJK6bqKPLIgBs9LVEtarB4krT0fBjw==" saltValue="m+YjYEsZ/DLm+JJ29jy7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HYl7B/MexauO21Tgymbetsv5wbeIYusQ4nVwvmSIpe/nNlb643AmKUYwA81nw9TCkC5iwDBzKe3/d7tO6EKQw==" saltValue="WpZuso1cgQpycqHGEhBre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shOfwjDsMd0YM4LSYRM0H1iQo3H/cqENs/ujP3a6MSJYBWmSL27p1CxsMfxgMDQR+b0tsChTy0Qhh5KBSs3qw==" saltValue="DEg6dXpUBYlZbDUhb+XF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36"/>
  <sheetViews>
    <sheetView topLeftCell="A12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QiUFlPle3u5XZzciwylsC4ehPQ5di9Gvy5QWlS8u3aBwvvc1DVkdteAlIUYK815vtJhmUU16VPnujVBI1f6g==" saltValue="Nr18nR4ke9EhHVDEIuUX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2"/>
  <sheetViews>
    <sheetView workbookViewId="0">
      <selection activeCell="N17" sqref="N17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34</v>
      </c>
      <c r="C3" s="34">
        <f>IF(B3="Celkový dojem",2,IF(B3="Přivolání",4,IF(B3="Ovladatelnost na dálku",4,IF(B3="Držení aportovací činky",4,3))))</f>
        <v>4</v>
      </c>
      <c r="D3" s="36"/>
      <c r="E3" s="37">
        <v>1</v>
      </c>
      <c r="F3" s="38" t="s">
        <v>34</v>
      </c>
      <c r="G3" s="34">
        <f>IF(F3="Celkový dojem",2,IF(F3="Odložení vsedě ve skupině",3,IF(F3="Odložení za pochodu",3,4)))</f>
        <v>4</v>
      </c>
      <c r="I3" s="37">
        <v>1</v>
      </c>
      <c r="J3" s="38" t="s">
        <v>69</v>
      </c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 t="s">
        <v>72</v>
      </c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4</v>
      </c>
    </row>
    <row r="4" spans="1:15" ht="15.6" x14ac:dyDescent="0.3">
      <c r="A4" s="37">
        <v>2</v>
      </c>
      <c r="B4" s="38" t="s">
        <v>32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32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 t="s">
        <v>32</v>
      </c>
      <c r="K4" s="37">
        <f t="shared" ref="K4:K12" si="1">IF(J4="Celkový dojem",2,IF(J4="Chůze u nohy",4,IF(J4="Ovladatelnost na dálku",4,IF(J4="Vyslání do čtverce, položení a přivolání",4,3))))</f>
        <v>4</v>
      </c>
      <c r="M4" s="37">
        <v>2</v>
      </c>
      <c r="N4" s="38" t="s">
        <v>32</v>
      </c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4</v>
      </c>
    </row>
    <row r="5" spans="1:15" ht="15.6" x14ac:dyDescent="0.3">
      <c r="A5" s="37">
        <v>3</v>
      </c>
      <c r="B5" s="38" t="s">
        <v>74</v>
      </c>
      <c r="C5" s="34">
        <f t="shared" ref="C5:C12" si="3">IF(B5="Celkový dojem",2,IF(B5="Přivolání",4,IF(B5="Ovladatelnost na dálku",4,IF(B5="Držení aportovací činky",4,3))))</f>
        <v>3</v>
      </c>
      <c r="D5" s="36"/>
      <c r="E5" s="37">
        <v>3</v>
      </c>
      <c r="F5" s="38" t="s">
        <v>77</v>
      </c>
      <c r="G5" s="34">
        <f t="shared" si="0"/>
        <v>3</v>
      </c>
      <c r="I5" s="37">
        <v>3</v>
      </c>
      <c r="J5" s="38" t="s">
        <v>78</v>
      </c>
      <c r="K5" s="37">
        <f t="shared" si="1"/>
        <v>3</v>
      </c>
      <c r="M5" s="37">
        <v>3</v>
      </c>
      <c r="N5" s="38" t="s">
        <v>80</v>
      </c>
      <c r="O5" s="37">
        <f t="shared" si="2"/>
        <v>3</v>
      </c>
    </row>
    <row r="6" spans="1:15" ht="15.6" x14ac:dyDescent="0.3">
      <c r="A6" s="37">
        <v>4</v>
      </c>
      <c r="B6" s="38" t="s">
        <v>39</v>
      </c>
      <c r="C6" s="34">
        <f t="shared" si="3"/>
        <v>3</v>
      </c>
      <c r="D6" s="36"/>
      <c r="E6" s="37">
        <v>4</v>
      </c>
      <c r="F6" s="38" t="s">
        <v>40</v>
      </c>
      <c r="G6" s="34">
        <f t="shared" si="0"/>
        <v>4</v>
      </c>
      <c r="I6" s="37">
        <v>4</v>
      </c>
      <c r="J6" s="38" t="s">
        <v>33</v>
      </c>
      <c r="K6" s="37">
        <f t="shared" si="1"/>
        <v>4</v>
      </c>
      <c r="M6" s="37">
        <v>4</v>
      </c>
      <c r="N6" s="38" t="s">
        <v>33</v>
      </c>
      <c r="O6" s="37">
        <f t="shared" si="2"/>
        <v>4</v>
      </c>
    </row>
    <row r="7" spans="1:15" ht="15.6" x14ac:dyDescent="0.3">
      <c r="A7" s="37">
        <v>5</v>
      </c>
      <c r="B7" s="38" t="s">
        <v>33</v>
      </c>
      <c r="C7" s="34">
        <f t="shared" si="3"/>
        <v>4</v>
      </c>
      <c r="D7" s="36"/>
      <c r="E7" s="37">
        <v>5</v>
      </c>
      <c r="F7" s="38" t="s">
        <v>33</v>
      </c>
      <c r="G7" s="34">
        <f t="shared" si="0"/>
        <v>4</v>
      </c>
      <c r="I7" s="37">
        <v>5</v>
      </c>
      <c r="J7" s="38" t="s">
        <v>37</v>
      </c>
      <c r="K7" s="37">
        <f t="shared" si="1"/>
        <v>4</v>
      </c>
      <c r="M7" s="37">
        <v>5</v>
      </c>
      <c r="N7" s="38" t="s">
        <v>37</v>
      </c>
      <c r="O7" s="37">
        <f t="shared" si="2"/>
        <v>4</v>
      </c>
    </row>
    <row r="8" spans="1:15" ht="15.6" x14ac:dyDescent="0.3">
      <c r="A8" s="37">
        <v>6</v>
      </c>
      <c r="B8" s="38" t="s">
        <v>36</v>
      </c>
      <c r="C8" s="34">
        <f t="shared" si="3"/>
        <v>3</v>
      </c>
      <c r="D8" s="36"/>
      <c r="E8" s="37">
        <v>6</v>
      </c>
      <c r="F8" s="38" t="s">
        <v>70</v>
      </c>
      <c r="G8" s="34">
        <f t="shared" si="0"/>
        <v>4</v>
      </c>
      <c r="I8" s="37">
        <v>6</v>
      </c>
      <c r="J8" s="38" t="s">
        <v>38</v>
      </c>
      <c r="K8" s="37">
        <f t="shared" si="1"/>
        <v>3</v>
      </c>
      <c r="M8" s="37">
        <v>6</v>
      </c>
      <c r="N8" s="38" t="s">
        <v>38</v>
      </c>
      <c r="O8" s="37">
        <f t="shared" si="2"/>
        <v>3</v>
      </c>
    </row>
    <row r="9" spans="1:15" ht="15.6" x14ac:dyDescent="0.3">
      <c r="A9" s="37">
        <v>7</v>
      </c>
      <c r="B9" s="38" t="s">
        <v>75</v>
      </c>
      <c r="C9" s="34">
        <f t="shared" si="3"/>
        <v>4</v>
      </c>
      <c r="D9" s="36"/>
      <c r="E9" s="37">
        <v>7</v>
      </c>
      <c r="F9" s="38" t="s">
        <v>81</v>
      </c>
      <c r="G9" s="34">
        <f t="shared" si="0"/>
        <v>4</v>
      </c>
      <c r="I9" s="37">
        <v>7</v>
      </c>
      <c r="J9" s="38" t="s">
        <v>73</v>
      </c>
      <c r="K9" s="37">
        <f t="shared" si="1"/>
        <v>3</v>
      </c>
      <c r="M9" s="37">
        <v>7</v>
      </c>
      <c r="N9" s="38" t="s">
        <v>73</v>
      </c>
      <c r="O9" s="37">
        <f t="shared" si="2"/>
        <v>3</v>
      </c>
    </row>
    <row r="10" spans="1:15" ht="15.6" x14ac:dyDescent="0.3">
      <c r="A10" s="37">
        <v>8</v>
      </c>
      <c r="B10" s="38" t="s">
        <v>76</v>
      </c>
      <c r="C10" s="34">
        <f t="shared" si="3"/>
        <v>3</v>
      </c>
      <c r="D10" s="36"/>
      <c r="E10" s="76">
        <v>8</v>
      </c>
      <c r="F10" s="77" t="s">
        <v>41</v>
      </c>
      <c r="G10" s="34">
        <f t="shared" si="0"/>
        <v>2</v>
      </c>
      <c r="I10" s="37">
        <v>8</v>
      </c>
      <c r="J10" s="38" t="s">
        <v>35</v>
      </c>
      <c r="K10" s="37">
        <f t="shared" si="1"/>
        <v>3</v>
      </c>
      <c r="M10" s="37">
        <v>8</v>
      </c>
      <c r="N10" s="38" t="s">
        <v>71</v>
      </c>
      <c r="O10" s="37">
        <f t="shared" si="2"/>
        <v>3</v>
      </c>
    </row>
    <row r="11" spans="1:15" ht="15.6" x14ac:dyDescent="0.3">
      <c r="A11" s="76">
        <v>9</v>
      </c>
      <c r="B11" s="77" t="s">
        <v>41</v>
      </c>
      <c r="C11" s="34">
        <f t="shared" si="3"/>
        <v>2</v>
      </c>
      <c r="D11" s="36"/>
      <c r="E11" s="80">
        <v>9</v>
      </c>
      <c r="F11" s="81" t="s">
        <v>30</v>
      </c>
      <c r="G11" s="34">
        <f t="shared" si="0"/>
        <v>3</v>
      </c>
      <c r="I11" s="37">
        <v>9</v>
      </c>
      <c r="J11" s="38" t="s">
        <v>41</v>
      </c>
      <c r="K11" s="37">
        <f t="shared" si="1"/>
        <v>2</v>
      </c>
      <c r="M11" s="37">
        <v>9</v>
      </c>
      <c r="N11" s="38" t="s">
        <v>30</v>
      </c>
      <c r="O11" s="37">
        <f t="shared" si="2"/>
        <v>2</v>
      </c>
    </row>
    <row r="12" spans="1:15" ht="15.6" x14ac:dyDescent="0.3">
      <c r="A12" s="80">
        <v>10</v>
      </c>
      <c r="B12" s="81" t="s">
        <v>30</v>
      </c>
      <c r="C12" s="34">
        <f t="shared" si="3"/>
        <v>3</v>
      </c>
      <c r="D12" s="36"/>
      <c r="E12" s="78" t="s">
        <v>44</v>
      </c>
      <c r="F12" s="79"/>
      <c r="G12" s="78"/>
      <c r="I12" s="37">
        <v>10</v>
      </c>
      <c r="J12" s="38" t="s">
        <v>31</v>
      </c>
      <c r="K12" s="37">
        <f t="shared" si="1"/>
        <v>3</v>
      </c>
      <c r="M12" s="37">
        <v>10</v>
      </c>
      <c r="N12" s="38" t="s">
        <v>79</v>
      </c>
      <c r="O12" s="37">
        <f t="shared" si="2"/>
        <v>2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 xr:uid="{00000000-0002-0000-0100-000000000000}">
      <formula1>$B$69:$B$80</formula1>
    </dataValidation>
    <dataValidation type="list" allowBlank="1" showInputMessage="1" showErrorMessage="1" sqref="F3:F11 F13" xr:uid="{00000000-0002-0000-0100-000001000000}">
      <formula1>$F$69:$F$80</formula1>
    </dataValidation>
    <dataValidation type="list" allowBlank="1" showInputMessage="1" showErrorMessage="1" sqref="J3:J12" xr:uid="{00000000-0002-0000-0100-000002000000}">
      <formula1>$J$69:$J$79</formula1>
    </dataValidation>
    <dataValidation type="list" allowBlank="1" showInputMessage="1" showErrorMessage="1" sqref="N3:N12" xr:uid="{00000000-0002-0000-0100-000003000000}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8WKE5MESV6inZeSmgudJbMy4CAM/y/RR4gvxD3EApDiF11R4ryLkNZhQ7rhtWOfAc1AxywIYg2C03fQqlj94dQ==" saltValue="RiKEud6Jc6o5Jc0JCgHZ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CKzkZwVLibfY/sBAquxdAPgZBk+uSJsR8nRTjHQuVETVKdEEJQbbCBvOa6Ft8LVIxHr3X/65fakIWIqIOdlJA==" saltValue="bjm8VCzBJppZaEtdKqggm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Zo/tVLq2x7p6jepzagcw2ousUrlGQ+6A4LlIP4+OIdl7xXnTLHMjIeLj3qNSs3HN7l5XUCZ1gigneUfwRPSA==" saltValue="PkiDnrnI1xhm0cxLnrB5a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HsKOpAm+GtKQaBRIzOEL5/NtLCzEX0SgEuM0Gthx8QdzjB+IfJflx+QsnonOiMnrnUASbsTpLxE6OX6RzCQ0g==" saltValue="5YMBNwKKMlNs1iXFHbYF1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dWL2w+MT8Jb0y+lrYZ1WjWsP/mwEW0GIfYxguPwioe0qadz1WyktaG0j1j8krBb+n9Kcl55YjAzMXXgsfCLZQ==" saltValue="LWe1Im/HoxO+EJVWqaL16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haaBhQs9Bryw4w5GtzvcSxu9VBVi87xFVskTvGA6liVxQ7HJTXtDXyQpT9IEM0m/7cAKUKE7co2uXBnNm2Kg==" saltValue="RNNkmGzrcKMXG5SPCB3Z4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6+58SOP6dNuYLo+Kv5Je5la2m3ufv1bycNrBfBXdU1Q5oSY1ZA8O9+p2OqSqFWItl0U+rpa7lixArekPPvf5Q==" saltValue="m4kwMnScppeQop0e5EbK+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36"/>
  <sheetViews>
    <sheetView topLeftCell="A10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IolIX2dSJKF8nzdmficFkfUheFb6GMt2GukpETxoLlBMxLQxPPTjTRQFRzs4IBObLLyhuVYcAiOdWv61lN5cQ==" saltValue="GN2LtuOP0UPwEqXozWyV0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Aur0nsRUTDTae4aqO1tgKzunmoD7w3G1PMsJhfY3yZVSDKtF/Mye0PIFbK9rogl+kwCKP+mR0qIm7XVkGTuYg==" saltValue="X8F2pu1P2n+FerJuqqnJy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36"/>
  <sheetViews>
    <sheetView topLeftCell="A11" workbookViewId="0">
      <selection activeCell="D18" sqref="D1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bkCvH4e1U/HnmbsaIJLLr0heEhnMDXjU/6q/1Pi8267gZlnmnXJLf2SBtnn3JHHdo6d0tTV9Wka9lTxkM5aOA==" saltValue="rIRPLpw/ew12AFJ0dZV3g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51"/>
  <sheetViews>
    <sheetView tabSelected="1" workbookViewId="0">
      <selection activeCell="D20" sqref="D20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Barbora Zubíková</v>
      </c>
      <c r="C2" s="70" t="str">
        <f>Startovka!C2</f>
        <v>Brownie z Kuliranče</v>
      </c>
      <c r="D2" s="70" t="str">
        <f>Startovka!D2</f>
        <v>australský ovčák</v>
      </c>
      <c r="E2" s="70" t="str">
        <f>Startovka!E2</f>
        <v>OB-Z</v>
      </c>
      <c r="F2" s="70" t="str">
        <f>Startovka!I3</f>
        <v>Brněnské halové zkoušky Brno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2</v>
      </c>
      <c r="H2" s="72">
        <f>'1'!D28</f>
        <v>250.5</v>
      </c>
      <c r="I2" s="73" t="str">
        <f>'1'!D29</f>
        <v>Velmi dobře</v>
      </c>
      <c r="J2" s="41"/>
      <c r="K2" s="43">
        <f t="shared" ref="K2:K33" si="1">IF(E2="OB-Z",(H2)," ")</f>
        <v>250.5</v>
      </c>
      <c r="L2" s="43" t="str">
        <f t="shared" ref="L2:L33" si="2">IF(E2="OB1",(H2)," ")</f>
        <v xml:space="preserve"> 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>Eliška Valošková</v>
      </c>
      <c r="C3" s="70" t="str">
        <f>Startovka!C3</f>
        <v>Amazing Daisy Original Tobias</v>
      </c>
      <c r="D3" s="70" t="str">
        <f>Startovka!D3</f>
        <v>miniaturní americký ovčák</v>
      </c>
      <c r="E3" s="70" t="str">
        <f>Startovka!E3</f>
        <v>OB-Z</v>
      </c>
      <c r="F3" s="70" t="str">
        <f>Startovka!I3</f>
        <v>Brněnské halové zkoušky Brno</v>
      </c>
      <c r="G3" s="70" t="e">
        <f t="shared" si="0"/>
        <v>#N/A</v>
      </c>
      <c r="H3" s="74" t="str">
        <f>'2'!D28</f>
        <v>0</v>
      </c>
      <c r="I3" s="75" t="str">
        <f>'2'!D29</f>
        <v>Diskvalifikace</v>
      </c>
      <c r="J3" s="41"/>
      <c r="K3" s="43" t="str">
        <f t="shared" si="1"/>
        <v>0</v>
      </c>
      <c r="L3" s="43" t="str">
        <f t="shared" si="2"/>
        <v xml:space="preserve"> 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Eva Pluháčková</v>
      </c>
      <c r="C4" s="70" t="str">
        <f>Startovka!C4</f>
        <v xml:space="preserve">Fun Factory Dark Lavondyss </v>
      </c>
      <c r="D4" s="70" t="str">
        <f>Startovka!D4</f>
        <v>labradorský retriever</v>
      </c>
      <c r="E4" s="70" t="str">
        <f>Startovka!E4</f>
        <v>OB-Z</v>
      </c>
      <c r="F4" s="70" t="str">
        <f>Startovka!I3</f>
        <v>Brněnské halové zkoušky Brno</v>
      </c>
      <c r="G4" s="71">
        <f t="shared" si="0"/>
        <v>1</v>
      </c>
      <c r="H4" s="72">
        <f>'3'!D28</f>
        <v>287.5</v>
      </c>
      <c r="I4" s="75" t="str">
        <f>'3'!D29</f>
        <v>Výborně</v>
      </c>
      <c r="J4" s="41"/>
      <c r="K4" s="43">
        <f t="shared" si="1"/>
        <v>287.5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Lucia Tomášová SK</v>
      </c>
      <c r="C5" s="70" t="str">
        <f>Startovka!C5</f>
        <v>Exima Srdcové eso</v>
      </c>
      <c r="D5" s="70" t="str">
        <f>Startovka!D5</f>
        <v>australský ovčák</v>
      </c>
      <c r="E5" s="70" t="str">
        <f>Startovka!E5</f>
        <v>OB1</v>
      </c>
      <c r="F5" s="70" t="str">
        <f>Startovka!I3</f>
        <v>Brněnské halové zkoušky Brno</v>
      </c>
      <c r="G5" s="70">
        <f t="shared" si="0"/>
        <v>3</v>
      </c>
      <c r="H5" s="74">
        <f>'4'!D28</f>
        <v>165</v>
      </c>
      <c r="I5" s="75" t="str">
        <f>'4'!D29</f>
        <v>Nehodnocen</v>
      </c>
      <c r="J5" s="41"/>
      <c r="K5" s="43" t="str">
        <f t="shared" si="1"/>
        <v xml:space="preserve"> </v>
      </c>
      <c r="L5" s="43">
        <f t="shared" si="2"/>
        <v>165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>Petra Zvadová</v>
      </c>
      <c r="C6" s="70" t="str">
        <f>Startovka!C6</f>
        <v>Julie Artemis Moravia</v>
      </c>
      <c r="D6" s="70" t="str">
        <f>Startovka!D6</f>
        <v>maďarský ohař</v>
      </c>
      <c r="E6" s="70" t="str">
        <f>Startovka!E6</f>
        <v>OB1</v>
      </c>
      <c r="F6" s="70" t="str">
        <f>Startovka!I3</f>
        <v>Brněnské halové zkoušky Brno</v>
      </c>
      <c r="G6" s="71">
        <f t="shared" si="0"/>
        <v>1</v>
      </c>
      <c r="H6" s="72">
        <f>'5'!D28</f>
        <v>271</v>
      </c>
      <c r="I6" s="75" t="str">
        <f>'5'!D29</f>
        <v>Výborně</v>
      </c>
      <c r="J6" s="41"/>
      <c r="K6" s="43" t="str">
        <f t="shared" si="1"/>
        <v xml:space="preserve"> </v>
      </c>
      <c r="L6" s="43">
        <f t="shared" si="2"/>
        <v>271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Petra Stupková</v>
      </c>
      <c r="C7" s="70" t="str">
        <f>Startovka!C7</f>
        <v>Drop of Heaven Bress</v>
      </c>
      <c r="D7" s="70" t="str">
        <f>Startovka!D7</f>
        <v>border kolie</v>
      </c>
      <c r="E7" s="70" t="str">
        <f>Startovka!E7</f>
        <v>OB1</v>
      </c>
      <c r="F7" s="70" t="str">
        <f>Startovka!I3</f>
        <v>Brněnské halové zkoušky Brno</v>
      </c>
      <c r="G7" s="70">
        <f t="shared" si="0"/>
        <v>2</v>
      </c>
      <c r="H7" s="72">
        <f>'6'!D28</f>
        <v>220.5</v>
      </c>
      <c r="I7" s="75" t="str">
        <f>'6'!D29</f>
        <v>Dobře</v>
      </c>
      <c r="J7" s="41"/>
      <c r="K7" s="43" t="str">
        <f t="shared" si="1"/>
        <v xml:space="preserve"> </v>
      </c>
      <c r="L7" s="43">
        <f t="shared" si="2"/>
        <v>220.5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7</v>
      </c>
      <c r="B8" s="70" t="str">
        <f>Startovka!B8</f>
        <v>Lenka Ranglová</v>
      </c>
      <c r="C8" s="70" t="str">
        <f>Startovka!C8</f>
        <v>Aisy Salli Sambatrae</v>
      </c>
      <c r="D8" s="70" t="str">
        <f>Startovka!D8</f>
        <v>bílý švýcarský ovčák</v>
      </c>
      <c r="E8" s="70" t="str">
        <f>Startovka!E8</f>
        <v>OB2</v>
      </c>
      <c r="F8" s="70" t="str">
        <f>Startovka!I3</f>
        <v>Brněnské halové zkoušky Brno</v>
      </c>
      <c r="G8" s="71">
        <f t="shared" si="0"/>
        <v>1</v>
      </c>
      <c r="H8" s="74">
        <f>'7'!D28</f>
        <v>272.5</v>
      </c>
      <c r="I8" s="75" t="str">
        <f>'7'!D29</f>
        <v>Výborně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>
        <f t="shared" si="3"/>
        <v>272.5</v>
      </c>
      <c r="N8" s="43" t="str">
        <f t="shared" si="4"/>
        <v xml:space="preserve"> </v>
      </c>
      <c r="O8" s="41"/>
    </row>
    <row r="9" spans="1:15" x14ac:dyDescent="0.3">
      <c r="A9" s="70">
        <f>Startovka!A9</f>
        <v>8</v>
      </c>
      <c r="B9" s="70" t="str">
        <f>Startovka!B9</f>
        <v>Kateřina Plháková</v>
      </c>
      <c r="C9" s="70" t="str">
        <f>Startovka!C9</f>
        <v>Cinna Esuatty</v>
      </c>
      <c r="D9" s="70" t="str">
        <f>Startovka!D9</f>
        <v>border kolie</v>
      </c>
      <c r="E9" s="70" t="str">
        <f>Startovka!E9</f>
        <v>OB2</v>
      </c>
      <c r="F9" s="70" t="str">
        <f>Startovka!I3</f>
        <v>Brněnské halové zkoušky Brno</v>
      </c>
      <c r="G9" s="70">
        <f t="shared" si="0"/>
        <v>2</v>
      </c>
      <c r="H9" s="72">
        <f>'8'!D28</f>
        <v>238</v>
      </c>
      <c r="I9" s="75" t="str">
        <f>'8'!D29</f>
        <v>Velmi dobře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>
        <f t="shared" si="3"/>
        <v>238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9</v>
      </c>
      <c r="B10" s="70" t="str">
        <f>Startovka!B10</f>
        <v>Milada Hejdušková</v>
      </c>
      <c r="C10" s="70" t="str">
        <f>Startovka!C10</f>
        <v>Diego Armando Heart Boyard</v>
      </c>
      <c r="D10" s="70" t="str">
        <f>Startovka!D10</f>
        <v>beauceron</v>
      </c>
      <c r="E10" s="70" t="str">
        <f>Startovka!E10</f>
        <v>OB2</v>
      </c>
      <c r="F10" s="70" t="str">
        <f>Startovka!I3</f>
        <v>Brněnské halové zkoušky Brno</v>
      </c>
      <c r="G10" s="71">
        <f t="shared" si="0"/>
        <v>3</v>
      </c>
      <c r="H10" s="74">
        <f>'9'!D28</f>
        <v>236</v>
      </c>
      <c r="I10" s="75" t="str">
        <f>'9'!D29</f>
        <v>Velmi dobře</v>
      </c>
      <c r="J10" s="41"/>
      <c r="K10" s="43" t="str">
        <f t="shared" si="1"/>
        <v xml:space="preserve"> </v>
      </c>
      <c r="L10" s="43" t="str">
        <f t="shared" si="2"/>
        <v xml:space="preserve"> </v>
      </c>
      <c r="M10" s="43">
        <f t="shared" si="3"/>
        <v>236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10</v>
      </c>
      <c r="B11" s="70" t="str">
        <f>Startovka!B11</f>
        <v>Jakub Šmerda</v>
      </c>
      <c r="C11" s="70" t="str">
        <f>Startovka!C11</f>
        <v>Arnika Strakatá packa</v>
      </c>
      <c r="D11" s="70" t="str">
        <f>Startovka!D11</f>
        <v>český strakatý pes</v>
      </c>
      <c r="E11" s="70" t="str">
        <f>Startovka!E11</f>
        <v>OB3</v>
      </c>
      <c r="F11" s="70" t="str">
        <f>Startovka!I3</f>
        <v>Brněnské halové zkoušky Brno</v>
      </c>
      <c r="G11" s="70">
        <f t="shared" si="0"/>
        <v>2</v>
      </c>
      <c r="H11" s="72">
        <f>'10'!D28</f>
        <v>186.5</v>
      </c>
      <c r="I11" s="75" t="str">
        <f>'10'!D29</f>
        <v>Nehodnocen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 t="str">
        <f t="shared" si="3"/>
        <v xml:space="preserve"> </v>
      </c>
      <c r="N11" s="43">
        <f t="shared" si="4"/>
        <v>186.5</v>
      </c>
      <c r="O11" s="41"/>
    </row>
    <row r="12" spans="1:15" x14ac:dyDescent="0.3">
      <c r="A12" s="70">
        <f>Startovka!A12</f>
        <v>11</v>
      </c>
      <c r="B12" s="70" t="str">
        <f>Startovka!B12</f>
        <v>Denisa Smišková</v>
      </c>
      <c r="C12" s="70" t="str">
        <f>Startovka!C12</f>
        <v>Alrisha Satis Sumnium</v>
      </c>
      <c r="D12" s="70" t="str">
        <f>Startovka!D12</f>
        <v>border kolie</v>
      </c>
      <c r="E12" s="70" t="str">
        <f>Startovka!E12</f>
        <v>OB3</v>
      </c>
      <c r="F12" s="70" t="str">
        <f>Startovka!I3</f>
        <v>Brněnské halové zkoušky Brno</v>
      </c>
      <c r="G12" s="71">
        <f t="shared" si="0"/>
        <v>1</v>
      </c>
      <c r="H12" s="72">
        <f>'11'!D28</f>
        <v>263.5</v>
      </c>
      <c r="I12" s="75" t="str">
        <f>'11'!D29</f>
        <v>Výborně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 t="str">
        <f t="shared" si="3"/>
        <v xml:space="preserve"> </v>
      </c>
      <c r="N12" s="43">
        <f t="shared" si="4"/>
        <v>263.5</v>
      </c>
      <c r="O12" s="41"/>
    </row>
    <row r="13" spans="1:15" x14ac:dyDescent="0.3">
      <c r="A13" s="70">
        <f>Startovka!A13</f>
        <v>0</v>
      </c>
      <c r="B13" s="70">
        <f>Startovka!B13</f>
        <v>0</v>
      </c>
      <c r="C13" s="70">
        <f>Startovka!C13</f>
        <v>0</v>
      </c>
      <c r="D13" s="70">
        <f>Startovka!D13</f>
        <v>0</v>
      </c>
      <c r="E13" s="70">
        <f>Startovka!E13</f>
        <v>0</v>
      </c>
      <c r="F13" s="70" t="str">
        <f>Startovka!I3</f>
        <v>Brněnské halové zkoušky Brno</v>
      </c>
      <c r="G13" s="70" t="str">
        <f t="shared" si="0"/>
        <v>neurčeno</v>
      </c>
      <c r="H13" s="74" t="e">
        <f>'12'!D28</f>
        <v>#VALUE!</v>
      </c>
      <c r="I13" s="75" t="e">
        <f>'12'!D29</f>
        <v>#VALUE!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0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Brněnské halové zkoušky Brno</v>
      </c>
      <c r="G14" s="71" t="str">
        <f t="shared" si="0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0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Brněnské halové zkoušky Brno</v>
      </c>
      <c r="G15" s="70" t="str">
        <f t="shared" si="0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Brněnské halové zkoušky Brno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Brněnské halové zkoušky Brno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Brněnské halové zkoušky Brno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Brněnské halové zkoušky Brno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Brněnské halové zkoušky Brno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Brněnské halové zkoušky Brno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Brněnské halové zkoušky Brno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Brněnské halové zkoušky Brno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Brněnské halové zkoušky Brno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Brněnské halové zkoušky Brno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Brněnské halové zkoušky Brno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Brněnské halové zkoušky Brno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Brněnské halové zkoušky Brno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Brněnské halové zkoušky Brno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Brněnské halové zkoušky Brno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Brněnské halové zkoušky Brno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Brněnské halové zkoušky Brno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Brněnské halové zkoušky Brno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Brněnské halové zkoušky Brno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Brněnské halové zkoušky Brno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Brněnské halové zkoušky Brno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Brněnské halové zkoušky Brno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Brněnské halové zkoušky Brno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Brněnské halové zkoušky Brno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Brněnské halové zkoušky Brno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Brněnské halové zkoušky Brno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Brněnské halové zkoušky Brno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Brněnské halové zkoušky Brno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Brněnské halové zkoušky Brno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Brněnské halové zkoušky Brno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Brněnské halové zkoušky Brno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Brněnské halové zkoušky Brno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Brněnské halové zkoušky Brno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Brněnské halové zkoušky Brno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Brněnské halové zkoušky Brno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Brněnské halové zkoušky Brno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xmlns:xlrd2="http://schemas.microsoft.com/office/spreadsheetml/2017/richdata2" ref="A2:I51">
    <sortCondition descending="1" ref="A2"/>
  </sortState>
  <conditionalFormatting sqref="A2:I51">
    <cfRule type="expression" dxfId="3" priority="1" stopIfTrue="1">
      <formula>$E2:$E52="OB3"</formula>
    </cfRule>
    <cfRule type="expression" dxfId="2" priority="2" stopIfTrue="1">
      <formula>$E2:$E52="OB2"</formula>
    </cfRule>
    <cfRule type="expression" dxfId="1" priority="3" stopIfTrue="1">
      <formula>$E2:$E52="OB1"</formula>
    </cfRule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9" scale="5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J3Ks0MMwpTjviI+JPw9puSnTPcevnFwl8vZOfGkaT+HoLPvi+NhWQvubDqvWaJpxN4KsxQMKeIqLPMnO0eJMw==" saltValue="XpDHzHFCUbQTnVDUYvka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zcSgKqE+r8hR2F+9lUNJD1xbD0B7/HEvoueJX4E5cHzr7Na8vXvWtxRFxsyEdZQV4TLeyihRltdCQX7Krfj5A==" saltValue="5EizMZFu/lJ7KIyl/jnp4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08jHmtkh46c8auKYV/8gFNjyE8+/Qk6Xsv9VrkiYco7fhizteVmY2Qvu/8U8a3WXaHCfkliDtzYKr2X3NPeGA==" saltValue="36b5hBCXp5AkLAmLI5WBf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4UNCvA8J970+rnbWLrnNAlvivIxdD/ugS3zuvPGSQSr+O0omrqQtGudYIletv1jsP0zxI35MS3WiJC3w3sJ8A==" saltValue="mQl07cZUs041Ts6cfSSI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4lhqAoBNivah899vftg6gDdtn4NUIQtZ0wYxFdApRw68SPmJRGFY0FXkYhhZS36vei6yuajLj9+PycBl2FA/w==" saltValue="bXP0LrJt89A7KigVg391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e2PuS2LXq52+dchMAGRm5JxGUULNJtqYKdGe0T/M7YrOEHZd3sJNQUAh577yZzfLDs+5YKfyFa5bUmoTUCLhA==" saltValue="3mh20HiCP+gLwOo/CTuQ5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MK36"/>
  <sheetViews>
    <sheetView topLeftCell="A9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p0W8H9xoz89DCupP8hXIPL9WsKdbv0++ymbNwWGzKXzah2OxEWiZ2BbwB++VKn4/txf/D1lg4j8Q/3hCqfZw==" saltValue="mZeMnNW5mcNgB6nNstCf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7GQVPoS61weJGcGOGLJCmWUR0maIFLVDm4bX7ZRV3PDJvPuEFv43fdesR9IvF1VeqUC+ahjYVWThDCSp+lFwxg==" saltValue="kjBMqsYRUmZCjjszuec+6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yMsuZt5UrDyEXLfgKdTrZfNUZiXls3SzXYPtwlCn+wZUEllJlZ50xXQYQEAblMR3mgvwY+6WRfdCFwgoCK2Pw==" saltValue="fimRj5lD66uK4+wTqVAb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nGUpG9sJqIkqzeTW+vPaQ9NuFuUaDQayn543yZhAMo/KHI3Bq8BoZBuHJKf7MQr8ek3SJRm1SFtJWQorZULjA==" saltValue="qxqBolRirx33T42x4A1i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6"/>
  <sheetViews>
    <sheetView topLeftCell="A4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Barbora Zubíková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>Brownie z Kuliranče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>australský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</f>
        <v>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10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30</v>
      </c>
      <c r="H20" s="64">
        <f t="shared" si="0"/>
        <v>30</v>
      </c>
      <c r="I20" s="64">
        <f t="shared" si="1"/>
        <v>15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15</v>
      </c>
      <c r="H21" s="64">
        <f t="shared" si="0"/>
        <v>15</v>
      </c>
      <c r="I21" s="64">
        <f t="shared" si="1"/>
        <v>7.5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7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28</v>
      </c>
      <c r="H22" s="64">
        <f t="shared" si="0"/>
        <v>28</v>
      </c>
      <c r="I22" s="64">
        <f t="shared" si="1"/>
        <v>14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7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14</v>
      </c>
      <c r="H26" s="64">
        <f t="shared" si="0"/>
        <v>14</v>
      </c>
      <c r="I26" s="64">
        <f t="shared" si="1"/>
        <v>7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vsedě ve skupině</v>
      </c>
      <c r="D27" s="66">
        <v>8.5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25.5</v>
      </c>
      <c r="H27" s="64">
        <f t="shared" si="0"/>
        <v>25.5</v>
      </c>
      <c r="I27" s="64">
        <f t="shared" si="1"/>
        <v>12.75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250.5</v>
      </c>
      <c r="E28" s="101"/>
      <c r="F28" s="101"/>
      <c r="G28" s="101"/>
      <c r="H28" s="64">
        <f>SUM(G18:G27)</f>
        <v>250.5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3mT74eoDCRhtuAYdNhueXWKc6QTD27ThqOvxemh6zUHXBi+Nlf0PfgT5YQ8p7Yick3zMBoKu1d7IjtAaCr5NQ==" saltValue="WK0HIvTqEq7gKYpunh67v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sAR0kwSNouqKMFtLBU8HK8uemyvBGGjR8oNXVMMxySl0tRTNipnmqEgig1FMqMARx2sElXkcnBlnBMjd99W0Q==" saltValue="ifEq3LkSawbh91FiGyGQv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L7MFtBbBlZOxKu7x0BNoLNz5rZkgpvTSoVnuXVa/T1J+tdu2LSk2ukDLTIdMeM2QviKHbsTL66hTfNyOnBUhA==" saltValue="jOwFzPJTxh2RvI8QWBzZc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0+3vWZWWyFx/36zHZFeaMjJgCXldTdgPI3p8ojKGe3ttkZqmNKf7bNuK0MeLqmzHDMPMmUlUM0WaixsgXrQ5g==" saltValue="lL3znB2dS/APxlAe4vvyR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MK36"/>
  <sheetViews>
    <sheetView topLeftCell="A14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Zjni8/kGFrdeJ4P2xmTMY4VZFdLFH6QCfONSXEG8EmSLB/JDFfUMWkECKMkELsh4iICO09ksMlepaqFv/u9iA==" saltValue="2dIrFE3bxRuasYjFmmTR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YnEx/jp8+2rlCMauPUySv+hDIUTO9a38O1OPad07UxK/Q84dSiuoeTrv7e/yniLmSk2l3Tw7Foi3EJWBygGdw==" saltValue="BCNWgTfy/0s+yAsydmByj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woG23c7I2844DlZzF6hinw1vDluuXbTVml8fUgQ/I0oCYSX5MZ0krpxgTBx9291kCkl8cwhsLFrLUEwKzhA5TA==" saltValue="QDbd4/6ujk4qSsTroL3P+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MK36"/>
  <sheetViews>
    <sheetView topLeftCell="A11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AT47mg8nY1Kh7oyISfIpNLzbCnCKbomDLGBGnRNzQeB90IxXadaZVh48cuBhLjQp4t7x+yetrj0LKBInDC3pw==" saltValue="M6hAmrrf2y7GuUlf4gaNL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B74K1pP0s44FdwCccOvu77JHv+ak+nJU8Thu450Xf/yjyACNFT6PVrS5m9yetNbqTWIqTawmWUDeAsA604JhpQ==" saltValue="U5QP3UPgFzZKUlRUL1LIc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vMYZslfHiXBVPrtes0giOj4oKEDJHdw5KpVT7kWXK44BF01dYlYPY6g1XZNoL4aiff5BaC9LN90sDZgII+F6g==" saltValue="mLFbvex+3er12AP0vmomd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EzxH9DCNnLOs9i7IWLMVZ6eIaE2OYouYNP/TA34od6LtIWzVCVtOXnyr859EID1HrK91+ZFmm+NmYfNjU3V1g==" saltValue="dlS0d44G5VZH8X1gJDXp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6"/>
  <sheetViews>
    <sheetView topLeftCell="A8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>Eliška Valošková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Amazing Daisy Original Tobias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>miniaturní americký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OB-Z</v>
      </c>
      <c r="D13" s="100" t="s">
        <v>64</v>
      </c>
      <c r="E13" s="100"/>
      <c r="F13" s="100"/>
      <c r="G13" s="51" t="s">
        <v>45</v>
      </c>
    </row>
    <row r="14" spans="1:11" ht="20.100000000000001" customHeight="1" x14ac:dyDescent="0.3">
      <c r="A14" s="95" t="s">
        <v>65</v>
      </c>
      <c r="B14" s="95"/>
      <c r="C14" s="48" t="e">
        <f>Výsledky!G3</f>
        <v>#N/A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/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/>
      <c r="E19" s="61"/>
      <c r="F19" s="62">
        <f>IF(C13="OB-Z",Cviky!C4,IF(C13="OB1",Cviky!G4,IF(C13="OB2",Cviky!K4,IF(C13="OB3",Cviky!O4," "))))</f>
        <v>3</v>
      </c>
      <c r="G19" s="63">
        <f>IF(E17="není",H19,I19)</f>
        <v>0</v>
      </c>
      <c r="H19" s="64">
        <f t="shared" si="0"/>
        <v>0</v>
      </c>
      <c r="I19" s="64">
        <f t="shared" si="1"/>
        <v>0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/>
      <c r="E20" s="61"/>
      <c r="F20" s="62">
        <f>IF(C13="OB-Z",Cviky!C5,IF(C13="OB1",Cviky!G5,IF(C13="OB2",Cviky!K5,IF(C13="OB3",Cviky!O5," "))))</f>
        <v>3</v>
      </c>
      <c r="G20" s="63">
        <f>IF(E17="není",H20,I20)</f>
        <v>0</v>
      </c>
      <c r="H20" s="64">
        <f t="shared" si="0"/>
        <v>0</v>
      </c>
      <c r="I20" s="64">
        <f t="shared" si="1"/>
        <v>0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/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/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/>
      <c r="E23" s="61"/>
      <c r="F23" s="62">
        <f>IF(C13="OB-Z",Cviky!C8,IF(C13="OB1",Cviky!G8,IF(C13="OB2",Cviky!K8,IF(C13="OB3",Cviky!O8," "))))</f>
        <v>3</v>
      </c>
      <c r="G23" s="63">
        <f>IF(E17="není",H23,I23)</f>
        <v>0</v>
      </c>
      <c r="H23" s="64">
        <f t="shared" si="0"/>
        <v>0</v>
      </c>
      <c r="I23" s="64">
        <f t="shared" si="1"/>
        <v>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/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</v>
      </c>
      <c r="D25" s="66"/>
      <c r="E25" s="61"/>
      <c r="F25" s="62">
        <f>IF(C13="OB-Z",Cviky!C10,IF(C13="OB1",Cviky!G10,IF(C13="OB2",Cviky!K10,IF(C13="OB3",Cviky!O10," "))))</f>
        <v>3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/>
      <c r="E26" s="61"/>
      <c r="F26" s="62">
        <f>IF(C13="OB-Z",Cviky!C11,IF(C13="OB1",Cviky!G11,IF(C13="OB2",Cviky!K11,IF(C13="OB3",Cviky!O11," "))))</f>
        <v>2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vsedě ve skupině</v>
      </c>
      <c r="D27" s="66"/>
      <c r="E27" s="61"/>
      <c r="F27" s="62">
        <f>IF(C13="OB-Z",Cviky!C12,IF(C13="OB1",Cviky!G12,IF(C13="OB2",Cviky!K12,IF(C13="OB3",Cviky!O12," "))))</f>
        <v>3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 t="str">
        <f>IF(G13="ano","0",IF(G14="ano",H28-20,SUM(G18:G27)))</f>
        <v>0</v>
      </c>
      <c r="E28" s="101"/>
      <c r="F28" s="101"/>
      <c r="G28" s="101"/>
      <c r="H28" s="64">
        <f>SUM(G18:G27)</f>
        <v>0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Diskvalifikace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sAISHs7ai4mEn73F1Izo9KT8i7u/s/BpYar0hjG8z4iI44lhXPCPlj87BKQ8UqzQ9PfoHFro5PI9WIObs/2xg==" saltValue="r3ENihsk96jCrrWi6RNyc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3Hu3vAUz8Lc2AiwlxhGemVpJFZoAb9O3BcZtg5sppeo/3rSO2dYWcmfUEKqqun8RUbGTI0+eUGCefhLF4OULIQ==" saltValue="k2VkPlsOs5ZHhk9EnFsZ9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MK36"/>
  <sheetViews>
    <sheetView topLeftCell="A13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afSfOa9+ywsBjevXpF7XNDWPdpz4E108zF0oXZF4chSmkvTSAXKMwleIyhFUz3fGqIBCVvp+uFm9GwtuInWaw==" saltValue="b2mrMUgUt1kwnafmjyL3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MK36"/>
  <sheetViews>
    <sheetView topLeftCell="A10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OljsNj1GzRrykG2YnbrlGzW4zHxVO5l4HdNDTHXF37dVGkBxJpMauMM6KCDfpOXngUX8bxcc1mY70ofHIQP//Q==" saltValue="MrjnScxZw6qC3GPIwNqzm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MK36"/>
  <sheetViews>
    <sheetView topLeftCell="A12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IF(C13="OB-Z",Startovka!I8,IF(C13="OB1",Startovka!I9,IF(C13="OB2",Startovka!I16,IF(C13="OB3",Startovka!I20))))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HBhgtm+dlzzHBRr2ajCnK1rX4DIoLUEnVwDZJ4aBlaKjOFsF3dh5RcRSKnMHeCbEbwqy7eju92xvzGHZZhB8A==" saltValue="/ydUUPoOvikvsskmt1b1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6"/>
  <sheetViews>
    <sheetView topLeftCell="A5" workbookViewId="0">
      <selection sqref="A1:G30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IF(C13="OB-Z",Startovka!I8,IF(C13="OB1",Startovka!I9,IF(C13="OB2",Startovka!I16,IF(C13="OB3",Startovka!I20))))</f>
        <v>Romana Polická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Startovka!B4</f>
        <v>Eva Pluháčková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Startovka!C4</f>
        <v xml:space="preserve">Fun Factory Dark Lavondyss 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Startovka!D4</f>
        <v>labradorský retriever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</f>
        <v>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Startovka!E4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Výsledky!G4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20</v>
      </c>
      <c r="H18" s="64">
        <f t="shared" ref="H18:H27" si="0">SUM(D18*F18)</f>
        <v>20</v>
      </c>
      <c r="I18" s="64">
        <f t="shared" ref="I18:I27" si="1">SUM(((D18+E18)*F18)/2)</f>
        <v>10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do lehu nebo do sedu za chůze</v>
      </c>
      <c r="D20" s="66">
        <v>8.5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25.5</v>
      </c>
      <c r="H20" s="64">
        <f t="shared" si="0"/>
        <v>25.5</v>
      </c>
      <c r="I20" s="64">
        <f t="shared" si="1"/>
        <v>12.75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</v>
      </c>
      <c r="D21" s="66">
        <v>10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30</v>
      </c>
      <c r="H21" s="64">
        <f t="shared" si="0"/>
        <v>30</v>
      </c>
      <c r="I21" s="64">
        <f t="shared" si="1"/>
        <v>15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8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32</v>
      </c>
      <c r="H22" s="64">
        <f t="shared" si="0"/>
        <v>32</v>
      </c>
      <c r="I22" s="64">
        <f t="shared" si="1"/>
        <v>16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kuželu a zpět</v>
      </c>
      <c r="D23" s="66">
        <v>10</v>
      </c>
      <c r="E23" s="61"/>
      <c r="F23" s="62">
        <f>IF(C13="OB-Z",Cviky!C8,IF(C13="OB1",Cviky!G8,IF(C13="OB2",Cviky!K8,IF(C13="OB3",Cviky!O8," "))))</f>
        <v>3</v>
      </c>
      <c r="G23" s="63">
        <f>IF(E17="není",H23,I23)</f>
        <v>30</v>
      </c>
      <c r="H23" s="64">
        <f t="shared" si="0"/>
        <v>30</v>
      </c>
      <c r="I23" s="64">
        <f t="shared" si="1"/>
        <v>15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Držení aportovací činky</v>
      </c>
      <c r="D24" s="66">
        <v>10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40</v>
      </c>
      <c r="H24" s="64">
        <f t="shared" si="0"/>
        <v>40</v>
      </c>
      <c r="I24" s="64">
        <f t="shared" si="1"/>
        <v>20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Skok přes překážku</v>
      </c>
      <c r="D25" s="66">
        <v>10</v>
      </c>
      <c r="E25" s="61"/>
      <c r="F25" s="62">
        <f>IF(C13="OB-Z",Cviky!C10,IF(C13="OB1",Cviky!G10,IF(C13="OB2",Cviky!K10,IF(C13="OB3",Cviky!O10," "))))</f>
        <v>3</v>
      </c>
      <c r="G25" s="63">
        <f>IF(E17="není",H25,I25)</f>
        <v>30</v>
      </c>
      <c r="H25" s="64">
        <f t="shared" si="0"/>
        <v>30</v>
      </c>
      <c r="I25" s="64">
        <f t="shared" si="1"/>
        <v>15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Odložení vsedě ve skupině</v>
      </c>
      <c r="D27" s="66">
        <v>10</v>
      </c>
      <c r="E27" s="61"/>
      <c r="F27" s="62">
        <f>IF(C13="OB-Z",Cviky!C12,IF(C13="OB1",Cviky!G12,IF(C13="OB2",Cviky!K12,IF(C13="OB3",Cviky!O12," "))))</f>
        <v>3</v>
      </c>
      <c r="G27" s="63">
        <f>IF(E17="není",H27,I27)</f>
        <v>30</v>
      </c>
      <c r="H27" s="64">
        <f t="shared" si="0"/>
        <v>30</v>
      </c>
      <c r="I27" s="64">
        <f t="shared" si="1"/>
        <v>15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287.5</v>
      </c>
      <c r="E28" s="101"/>
      <c r="F28" s="101"/>
      <c r="G28" s="101"/>
      <c r="H28" s="64">
        <f>SUM(G18:G27)</f>
        <v>287.5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7AaGfvQkcMK4ZjC1TwlawCFcIX7zo4i/grQeNGy4b3HcU8teYvwDNMPSWh/2cda23QGJvc1U7o/Rtu/wPGdgg==" saltValue="ytbZcV+UrH2Czvpi60o/i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6"/>
  <sheetViews>
    <sheetView topLeftCell="A11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Startovka!B5</f>
        <v>Lucia Tomášová SK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Startovka!C5</f>
        <v>Exima Srdcové eso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Startovka!D5</f>
        <v>australský ovčák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</f>
        <v>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Startovka!E5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Výsledky!G5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6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24</v>
      </c>
      <c r="H19" s="64">
        <f t="shared" si="0"/>
        <v>24</v>
      </c>
      <c r="I19" s="64">
        <f t="shared" si="1"/>
        <v>12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6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18</v>
      </c>
      <c r="H20" s="64">
        <f t="shared" si="0"/>
        <v>18</v>
      </c>
      <c r="I20" s="64">
        <f t="shared" si="1"/>
        <v>9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0</v>
      </c>
      <c r="H22" s="64">
        <f t="shared" si="0"/>
        <v>0</v>
      </c>
      <c r="I22" s="64">
        <f t="shared" si="1"/>
        <v>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7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28</v>
      </c>
      <c r="H23" s="64">
        <f t="shared" si="0"/>
        <v>28</v>
      </c>
      <c r="I23" s="64">
        <f t="shared" si="1"/>
        <v>14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 a aport činky</v>
      </c>
      <c r="D24" s="66">
        <v>6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24</v>
      </c>
      <c r="H24" s="64">
        <f t="shared" si="0"/>
        <v>24</v>
      </c>
      <c r="I24" s="64">
        <f t="shared" si="1"/>
        <v>12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9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18</v>
      </c>
      <c r="H25" s="64">
        <f t="shared" si="0"/>
        <v>18</v>
      </c>
      <c r="I25" s="64">
        <f t="shared" si="1"/>
        <v>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7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21</v>
      </c>
      <c r="H26" s="64">
        <f t="shared" si="0"/>
        <v>21</v>
      </c>
      <c r="I26" s="64">
        <f t="shared" si="1"/>
        <v>10.5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165</v>
      </c>
      <c r="E28" s="101"/>
      <c r="F28" s="101"/>
      <c r="G28" s="101"/>
      <c r="H28" s="64">
        <f>SUM(G18:G27)</f>
        <v>165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Nehodnocen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DC3z2iAtA0aqm7q5+a889u+Jodgr6Hak6wSYziqlDpdBTSq3JWimKqXUXT1sZCXtpO0dwSr13wXhx3udrmwZA==" saltValue="vBx8gbIX8+e//1h8JzhmD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6"/>
  <sheetViews>
    <sheetView topLeftCell="A10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Startovka!B6</f>
        <v>Petra Zvadová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Startovka!C6</f>
        <v>Julie Artemis Moravia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Startovka!D6</f>
        <v>maďarský ohař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Startovka!A6</f>
        <v>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Startovka!E6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Výsledky!G6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10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40</v>
      </c>
      <c r="H18" s="64">
        <f t="shared" ref="H18:H27" si="0">SUM(D18*F18)</f>
        <v>40</v>
      </c>
      <c r="I18" s="64">
        <f t="shared" ref="I18:I27" si="1">SUM(((D18+E18)*F18)/2)</f>
        <v>20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5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15</v>
      </c>
      <c r="H20" s="64">
        <f t="shared" si="0"/>
        <v>15</v>
      </c>
      <c r="I20" s="64">
        <f t="shared" si="1"/>
        <v>7.5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8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32</v>
      </c>
      <c r="H21" s="64">
        <f t="shared" si="0"/>
        <v>32</v>
      </c>
      <c r="I21" s="64">
        <f t="shared" si="1"/>
        <v>16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6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24</v>
      </c>
      <c r="H22" s="64">
        <f t="shared" si="0"/>
        <v>24</v>
      </c>
      <c r="I22" s="64">
        <f t="shared" si="1"/>
        <v>12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10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40</v>
      </c>
      <c r="H23" s="64">
        <f t="shared" si="0"/>
        <v>40</v>
      </c>
      <c r="I23" s="64">
        <f t="shared" si="1"/>
        <v>20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 a aport činky</v>
      </c>
      <c r="D24" s="66">
        <v>9.5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38</v>
      </c>
      <c r="H24" s="64">
        <f t="shared" si="0"/>
        <v>38</v>
      </c>
      <c r="I24" s="64">
        <f t="shared" si="1"/>
        <v>19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271</v>
      </c>
      <c r="E28" s="101"/>
      <c r="F28" s="101"/>
      <c r="G28" s="101"/>
      <c r="H28" s="64">
        <f>SUM(G18:G27)</f>
        <v>271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4x0OEc0SJ6mWIKVFnvExzGjxOO/fVhJEmWrZYHbyXYALKIwChA/kq4PMakPA/4qgsQCPJOj3cu2OwvXWTNjXg==" saltValue="YQUFiRywOsavMhUCiyGs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6"/>
  <sheetViews>
    <sheetView topLeftCell="A11" workbookViewId="0">
      <selection sqref="A1:G29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>Denisa Ružová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Brněnské halové zkoušky Brno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 t="str">
        <f>Startovka!I4</f>
        <v>29.9.2024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>Alexandra Křivohlavá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>
        <f>IF(C13="OB-Z",Startovka!I8,IF(C13="OB1",Startovka!I9,IF(C13="OB2",Startovka!I16,IF(C13="OB3",Startovka!I20))))</f>
        <v>0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Startovka!B7</f>
        <v>Petra Stupková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Startovka!C7</f>
        <v>Drop of Heaven Bress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Startovka!D7</f>
        <v>border kolie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Startovka!A7</f>
        <v>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Startovka!E7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Výsledky!G7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.6" x14ac:dyDescent="0.3">
      <c r="A17" s="50"/>
      <c r="B17" s="55"/>
      <c r="C17" s="55"/>
      <c r="D17" s="56" t="str">
        <f>IF(C13="OB-Z",Startovka!I7,IF(C13="OB1",Startovka!I11,IF(C13="OB2",Startovka!I15,IF(C13="OB3",Startovka!I19))))</f>
        <v>Alexandra Křivohlavá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Přivolání</v>
      </c>
      <c r="D18" s="60">
        <v>9.5</v>
      </c>
      <c r="E18" s="61"/>
      <c r="F18" s="62">
        <f>IF(C13="OB-Z",Cviky!C3,IF(C13="OB1",Cviky!G3,IF(C13="OB2",Cviky!K3,IF(C13="OB3",Cviky!O3," "))))</f>
        <v>4</v>
      </c>
      <c r="G18" s="63">
        <f>IF(E17="není",H18,I18)</f>
        <v>38</v>
      </c>
      <c r="H18" s="64">
        <f t="shared" ref="H18:H27" si="0">SUM(D18*F18)</f>
        <v>38</v>
      </c>
      <c r="I18" s="64">
        <f t="shared" ref="I18:I27" si="1">SUM(((D18+E18)*F18)/2)</f>
        <v>19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Chůze u nohy</v>
      </c>
      <c r="D19" s="66">
        <v>8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32</v>
      </c>
      <c r="H19" s="64">
        <f t="shared" si="0"/>
        <v>32</v>
      </c>
      <c r="I19" s="64">
        <f t="shared" si="1"/>
        <v>16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Odložení za pochodu</v>
      </c>
      <c r="D20" s="66">
        <v>8</v>
      </c>
      <c r="E20" s="61"/>
      <c r="F20" s="62">
        <f>IF(C13="OB-Z",Cviky!C5,IF(C13="OB1",Cviky!G5,IF(C13="OB2",Cviky!K5,IF(C13="OB3",Cviky!O5," "))))</f>
        <v>3</v>
      </c>
      <c r="G20" s="63">
        <f>IF(E17="není",H20,I20)</f>
        <v>24</v>
      </c>
      <c r="H20" s="64">
        <f t="shared" si="0"/>
        <v>24</v>
      </c>
      <c r="I20" s="64">
        <f t="shared" si="1"/>
        <v>12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Vyslání do čtverce a položení</v>
      </c>
      <c r="D21" s="66">
        <v>6</v>
      </c>
      <c r="E21" s="61"/>
      <c r="F21" s="62">
        <f>IF(C13="OB-Z",Cviky!C6,IF(C13="OB1",Cviky!G6,IF(C13="OB2",Cviky!K6,IF(C13="OB3",Cviky!O6," "))))</f>
        <v>4</v>
      </c>
      <c r="G21" s="63">
        <f>IF(E17="není",H21,I21)</f>
        <v>24</v>
      </c>
      <c r="H21" s="64">
        <f t="shared" si="0"/>
        <v>24</v>
      </c>
      <c r="I21" s="64">
        <f t="shared" si="1"/>
        <v>12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Ovladatelnost na dálku</v>
      </c>
      <c r="D22" s="66">
        <v>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20</v>
      </c>
      <c r="H22" s="64">
        <f t="shared" si="0"/>
        <v>20</v>
      </c>
      <c r="I22" s="64">
        <f t="shared" si="1"/>
        <v>10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Vyslání okolo skupiny kuželů/barelu a zpět</v>
      </c>
      <c r="D23" s="66">
        <v>8.5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34</v>
      </c>
      <c r="H23" s="64">
        <f t="shared" si="0"/>
        <v>34</v>
      </c>
      <c r="I23" s="64">
        <f t="shared" si="1"/>
        <v>17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Skok přes překážku a aport činky</v>
      </c>
      <c r="D24" s="66">
        <v>0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Celkový dojem</v>
      </c>
      <c r="D25" s="66">
        <v>10</v>
      </c>
      <c r="E25" s="61"/>
      <c r="F25" s="62">
        <f>IF(C13="OB-Z",Cviky!C10,IF(C13="OB1",Cviky!G10,IF(C13="OB2",Cviky!K10,IF(C13="OB3",Cviky!O10," "))))</f>
        <v>2</v>
      </c>
      <c r="G25" s="63">
        <f>IF(E17="není",H25,I25)</f>
        <v>20</v>
      </c>
      <c r="H25" s="64">
        <f t="shared" si="0"/>
        <v>20</v>
      </c>
      <c r="I25" s="64">
        <f t="shared" si="1"/>
        <v>10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Odložení vsedě ve skupině</v>
      </c>
      <c r="D26" s="66">
        <v>9.5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28.5</v>
      </c>
      <c r="H26" s="64">
        <f t="shared" si="0"/>
        <v>28.5</v>
      </c>
      <c r="I26" s="64">
        <f t="shared" si="1"/>
        <v>14.25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220.5</v>
      </c>
      <c r="E28" s="101"/>
      <c r="F28" s="101"/>
      <c r="G28" s="101"/>
      <c r="H28" s="64">
        <f>SUM(G18:G27)</f>
        <v>220.5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/a4PJIWom8sj7SzKEAnasJMgc7af4FPND3doGCQauQQPTuXcfEQ/YXBUqpOSKd16B2zgkA/QI3CCnJZvDMeWlQ==" saltValue="Lhsy1e5TMfxClUwyQpOu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juraj</cp:lastModifiedBy>
  <cp:revision>1</cp:revision>
  <cp:lastPrinted>2024-09-29T14:41:23Z</cp:lastPrinted>
  <dcterms:created xsi:type="dcterms:W3CDTF">2020-01-31T23:26:18Z</dcterms:created>
  <dcterms:modified xsi:type="dcterms:W3CDTF">2024-09-30T15:05:59Z</dcterms:modified>
</cp:coreProperties>
</file>