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drawings/drawing15.xml" ContentType="application/vnd.openxmlformats-officedocument.drawing+xml"/>
  <Override PartName="/xl/worksheets/sheet18.xml" ContentType="application/vnd.openxmlformats-officedocument.spreadsheetml.worksheet+xml"/>
  <Override PartName="/xl/drawings/drawing16.xml" ContentType="application/vnd.openxmlformats-officedocument.drawing+xml"/>
  <Override PartName="/xl/worksheets/sheet19.xml" ContentType="application/vnd.openxmlformats-officedocument.spreadsheetml.worksheet+xml"/>
  <Override PartName="/xl/drawings/drawing17.xml" ContentType="application/vnd.openxmlformats-officedocument.drawing+xml"/>
  <Override PartName="/xl/worksheets/sheet20.xml" ContentType="application/vnd.openxmlformats-officedocument.spreadsheetml.worksheet+xml"/>
  <Override PartName="/xl/drawings/drawing18.xml" ContentType="application/vnd.openxmlformats-officedocument.drawing+xml"/>
  <Override PartName="/xl/worksheets/sheet21.xml" ContentType="application/vnd.openxmlformats-officedocument.spreadsheetml.worksheet+xml"/>
  <Override PartName="/xl/drawings/drawing19.xml" ContentType="application/vnd.openxmlformats-officedocument.drawing+xml"/>
  <Override PartName="/xl/worksheets/sheet22.xml" ContentType="application/vnd.openxmlformats-officedocument.spreadsheetml.worksheet+xml"/>
  <Override PartName="/xl/drawings/drawing20.xml" ContentType="application/vnd.openxmlformats-officedocument.drawing+xml"/>
  <Override PartName="/xl/worksheets/sheet23.xml" ContentType="application/vnd.openxmlformats-officedocument.spreadsheetml.worksheet+xml"/>
  <Override PartName="/xl/drawings/drawing21.xml" ContentType="application/vnd.openxmlformats-officedocument.drawing+xml"/>
  <Override PartName="/xl/worksheets/sheet24.xml" ContentType="application/vnd.openxmlformats-officedocument.spreadsheetml.worksheet+xml"/>
  <Override PartName="/xl/drawings/drawing22.xml" ContentType="application/vnd.openxmlformats-officedocument.drawing+xml"/>
  <Override PartName="/xl/worksheets/sheet25.xml" ContentType="application/vnd.openxmlformats-officedocument.spreadsheetml.worksheet+xml"/>
  <Override PartName="/xl/drawings/drawing23.xml" ContentType="application/vnd.openxmlformats-officedocument.drawing+xml"/>
  <Override PartName="/xl/worksheets/sheet26.xml" ContentType="application/vnd.openxmlformats-officedocument.spreadsheetml.worksheet+xml"/>
  <Override PartName="/xl/drawings/drawing24.xml" ContentType="application/vnd.openxmlformats-officedocument.drawing+xml"/>
  <Override PartName="/xl/worksheets/sheet27.xml" ContentType="application/vnd.openxmlformats-officedocument.spreadsheetml.worksheet+xml"/>
  <Override PartName="/xl/drawings/drawing25.xml" ContentType="application/vnd.openxmlformats-officedocument.drawing+xml"/>
  <Override PartName="/xl/worksheets/sheet28.xml" ContentType="application/vnd.openxmlformats-officedocument.spreadsheetml.worksheet+xml"/>
  <Override PartName="/xl/drawings/drawing26.xml" ContentType="application/vnd.openxmlformats-officedocument.drawing+xml"/>
  <Override PartName="/xl/worksheets/sheet29.xml" ContentType="application/vnd.openxmlformats-officedocument.spreadsheetml.worksheet+xml"/>
  <Override PartName="/xl/drawings/drawing27.xml" ContentType="application/vnd.openxmlformats-officedocument.drawing+xml"/>
  <Override PartName="/xl/worksheets/sheet30.xml" ContentType="application/vnd.openxmlformats-officedocument.spreadsheetml.worksheet+xml"/>
  <Override PartName="/xl/drawings/drawing28.xml" ContentType="application/vnd.openxmlformats-officedocument.drawing+xml"/>
  <Override PartName="/xl/worksheets/sheet31.xml" ContentType="application/vnd.openxmlformats-officedocument.spreadsheetml.worksheet+xml"/>
  <Override PartName="/xl/drawings/drawing29.xml" ContentType="application/vnd.openxmlformats-officedocument.drawing+xml"/>
  <Override PartName="/xl/worksheets/sheet32.xml" ContentType="application/vnd.openxmlformats-officedocument.spreadsheetml.worksheet+xml"/>
  <Override PartName="/xl/drawings/drawing30.xml" ContentType="application/vnd.openxmlformats-officedocument.drawing+xml"/>
  <Override PartName="/xl/worksheets/sheet33.xml" ContentType="application/vnd.openxmlformats-officedocument.spreadsheetml.worksheet+xml"/>
  <Override PartName="/xl/drawings/drawing31.xml" ContentType="application/vnd.openxmlformats-officedocument.drawing+xml"/>
  <Override PartName="/xl/worksheets/sheet34.xml" ContentType="application/vnd.openxmlformats-officedocument.spreadsheetml.worksheet+xml"/>
  <Override PartName="/xl/drawings/drawing32.xml" ContentType="application/vnd.openxmlformats-officedocument.drawing+xml"/>
  <Override PartName="/xl/worksheets/sheet35.xml" ContentType="application/vnd.openxmlformats-officedocument.spreadsheetml.worksheet+xml"/>
  <Override PartName="/xl/drawings/drawing33.xml" ContentType="application/vnd.openxmlformats-officedocument.drawing+xml"/>
  <Override PartName="/xl/worksheets/sheet36.xml" ContentType="application/vnd.openxmlformats-officedocument.spreadsheetml.worksheet+xml"/>
  <Override PartName="/xl/drawings/drawing34.xml" ContentType="application/vnd.openxmlformats-officedocument.drawing+xml"/>
  <Override PartName="/xl/worksheets/sheet37.xml" ContentType="application/vnd.openxmlformats-officedocument.spreadsheetml.worksheet+xml"/>
  <Override PartName="/xl/drawings/drawing35.xml" ContentType="application/vnd.openxmlformats-officedocument.drawing+xml"/>
  <Override PartName="/xl/worksheets/sheet38.xml" ContentType="application/vnd.openxmlformats-officedocument.spreadsheetml.worksheet+xml"/>
  <Override PartName="/xl/drawings/drawing36.xml" ContentType="application/vnd.openxmlformats-officedocument.drawing+xml"/>
  <Override PartName="/xl/worksheets/sheet39.xml" ContentType="application/vnd.openxmlformats-officedocument.spreadsheetml.worksheet+xml"/>
  <Override PartName="/xl/drawings/drawing37.xml" ContentType="application/vnd.openxmlformats-officedocument.drawing+xml"/>
  <Override PartName="/xl/worksheets/sheet40.xml" ContentType="application/vnd.openxmlformats-officedocument.spreadsheetml.worksheet+xml"/>
  <Override PartName="/xl/drawings/drawing38.xml" ContentType="application/vnd.openxmlformats-officedocument.drawing+xml"/>
  <Override PartName="/xl/worksheets/sheet41.xml" ContentType="application/vnd.openxmlformats-officedocument.spreadsheetml.worksheet+xml"/>
  <Override PartName="/xl/drawings/drawing39.xml" ContentType="application/vnd.openxmlformats-officedocument.drawing+xml"/>
  <Override PartName="/xl/worksheets/sheet42.xml" ContentType="application/vnd.openxmlformats-officedocument.spreadsheetml.worksheet+xml"/>
  <Override PartName="/xl/drawings/drawing40.xml" ContentType="application/vnd.openxmlformats-officedocument.drawing+xml"/>
  <Override PartName="/xl/worksheets/sheet43.xml" ContentType="application/vnd.openxmlformats-officedocument.spreadsheetml.worksheet+xml"/>
  <Override PartName="/xl/drawings/drawing41.xml" ContentType="application/vnd.openxmlformats-officedocument.drawing+xml"/>
  <Override PartName="/xl/worksheets/sheet44.xml" ContentType="application/vnd.openxmlformats-officedocument.spreadsheetml.worksheet+xml"/>
  <Override PartName="/xl/drawings/drawing42.xml" ContentType="application/vnd.openxmlformats-officedocument.drawing+xml"/>
  <Override PartName="/xl/worksheets/sheet45.xml" ContentType="application/vnd.openxmlformats-officedocument.spreadsheetml.worksheet+xml"/>
  <Override PartName="/xl/drawings/drawing43.xml" ContentType="application/vnd.openxmlformats-officedocument.drawing+xml"/>
  <Override PartName="/xl/worksheets/sheet46.xml" ContentType="application/vnd.openxmlformats-officedocument.spreadsheetml.worksheet+xml"/>
  <Override PartName="/xl/drawings/drawing44.xml" ContentType="application/vnd.openxmlformats-officedocument.drawing+xml"/>
  <Override PartName="/xl/worksheets/sheet47.xml" ContentType="application/vnd.openxmlformats-officedocument.spreadsheetml.worksheet+xml"/>
  <Override PartName="/xl/drawings/drawing45.xml" ContentType="application/vnd.openxmlformats-officedocument.drawing+xml"/>
  <Override PartName="/xl/worksheets/sheet48.xml" ContentType="application/vnd.openxmlformats-officedocument.spreadsheetml.worksheet+xml"/>
  <Override PartName="/xl/drawings/drawing46.xml" ContentType="application/vnd.openxmlformats-officedocument.drawing+xml"/>
  <Override PartName="/xl/worksheets/sheet49.xml" ContentType="application/vnd.openxmlformats-officedocument.spreadsheetml.worksheet+xml"/>
  <Override PartName="/xl/drawings/drawing47.xml" ContentType="application/vnd.openxmlformats-officedocument.drawing+xml"/>
  <Override PartName="/xl/worksheets/sheet50.xml" ContentType="application/vnd.openxmlformats-officedocument.spreadsheetml.worksheet+xml"/>
  <Override PartName="/xl/drawings/drawing48.xml" ContentType="application/vnd.openxmlformats-officedocument.drawing+xml"/>
  <Override PartName="/xl/worksheets/sheet51.xml" ContentType="application/vnd.openxmlformats-officedocument.spreadsheetml.worksheet+xml"/>
  <Override PartName="/xl/drawings/drawing49.xml" ContentType="application/vnd.openxmlformats-officedocument.drawing+xml"/>
  <Override PartName="/xl/worksheets/sheet52.xml" ContentType="application/vnd.openxmlformats-officedocument.spreadsheetml.worksheet+xml"/>
  <Override PartName="/xl/drawings/drawing50.xml" ContentType="application/vnd.openxmlformats-officedocument.drawing+xml"/>
  <Override PartName="/xl/worksheets/sheet53.xml" ContentType="application/vnd.openxmlformats-officedocument.spreadsheetml.worksheet+xml"/>
  <Override PartName="/xl/drawings/drawing5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800" windowHeight="8772" activeTab="8"/>
  </bookViews>
  <sheets>
    <sheet name="Startovka" sheetId="1" r:id="rId1"/>
    <sheet name="Cviky" sheetId="2" r:id="rId2"/>
    <sheet name="Výsledky" sheetId="3" r:id="rId3"/>
    <sheet name="1" sheetId="4" r:id="rId4"/>
    <sheet name="2" sheetId="5" r:id="rId5"/>
    <sheet name="3" sheetId="6" r:id="rId6"/>
    <sheet name="4" sheetId="7" r:id="rId7"/>
    <sheet name="5" sheetId="8" r:id="rId8"/>
    <sheet name="6" sheetId="9" r:id="rId9"/>
    <sheet name="7" sheetId="10" r:id="rId10"/>
    <sheet name="8" sheetId="11" r:id="rId11"/>
    <sheet name="9" sheetId="12" r:id="rId12"/>
    <sheet name="10" sheetId="13" r:id="rId13"/>
    <sheet name="11" sheetId="14" r:id="rId14"/>
    <sheet name="12" sheetId="15" r:id="rId15"/>
    <sheet name="13" sheetId="16" r:id="rId16"/>
    <sheet name="14" sheetId="17" r:id="rId17"/>
    <sheet name="15" sheetId="18" r:id="rId18"/>
    <sheet name="16" sheetId="19" r:id="rId19"/>
    <sheet name="17" sheetId="20" r:id="rId20"/>
    <sheet name="18" sheetId="21" r:id="rId21"/>
    <sheet name="19" sheetId="22" r:id="rId22"/>
    <sheet name="20" sheetId="23" r:id="rId23"/>
    <sheet name="21" sheetId="24" r:id="rId24"/>
    <sheet name="22" sheetId="25" r:id="rId25"/>
    <sheet name="23" sheetId="26" r:id="rId26"/>
    <sheet name="24" sheetId="27" r:id="rId27"/>
    <sheet name="25" sheetId="28" r:id="rId28"/>
    <sheet name="26" sheetId="29" r:id="rId29"/>
    <sheet name="27" sheetId="30" r:id="rId30"/>
    <sheet name="28" sheetId="31" r:id="rId31"/>
    <sheet name="29" sheetId="32" r:id="rId32"/>
    <sheet name="30" sheetId="33" r:id="rId33"/>
    <sheet name="31" sheetId="34" r:id="rId34"/>
    <sheet name="32" sheetId="35" r:id="rId35"/>
    <sheet name="33" sheetId="36" r:id="rId36"/>
    <sheet name="34" sheetId="37" r:id="rId37"/>
    <sheet name="35" sheetId="38" r:id="rId38"/>
    <sheet name="36" sheetId="39" r:id="rId39"/>
    <sheet name="37" sheetId="40" r:id="rId40"/>
    <sheet name="38" sheetId="41" r:id="rId41"/>
    <sheet name="39" sheetId="42" r:id="rId42"/>
    <sheet name="40" sheetId="43" r:id="rId43"/>
    <sheet name="41" sheetId="44" r:id="rId44"/>
    <sheet name="42" sheetId="45" r:id="rId45"/>
    <sheet name="43" sheetId="46" r:id="rId46"/>
    <sheet name="44" sheetId="47" r:id="rId47"/>
    <sheet name="45" sheetId="48" r:id="rId48"/>
    <sheet name="46" sheetId="49" r:id="rId49"/>
    <sheet name="47" sheetId="50" r:id="rId50"/>
    <sheet name="48" sheetId="51" r:id="rId51"/>
    <sheet name="49" sheetId="52" r:id="rId52"/>
    <sheet name="50" sheetId="53" r:id="rId53"/>
  </sheets>
  <definedNames/>
  <calcPr fullCalcOnLoad="1"/>
</workbook>
</file>

<file path=xl/sharedStrings.xml><?xml version="1.0" encoding="utf-8"?>
<sst xmlns="http://schemas.openxmlformats.org/spreadsheetml/2006/main" count="1345" uniqueCount="113">
  <si>
    <t>Startovní číslo</t>
  </si>
  <si>
    <t>Jméno a příjmení psovoda</t>
  </si>
  <si>
    <t>Jméno psa</t>
  </si>
  <si>
    <t>Plemeno</t>
  </si>
  <si>
    <t>Třída</t>
  </si>
  <si>
    <t>Vyber u týmu "N" pokud nenastoupil</t>
  </si>
  <si>
    <t>Pořadatel</t>
  </si>
  <si>
    <t xml:space="preserve">Dana Háková </t>
  </si>
  <si>
    <t xml:space="preserve">Lucie Forejtová </t>
  </si>
  <si>
    <t xml:space="preserve">Einstein Peruano </t>
  </si>
  <si>
    <t>Peruánský naháč</t>
  </si>
  <si>
    <t>OB-Z</t>
  </si>
  <si>
    <t>Název a místo konání akce</t>
  </si>
  <si>
    <t xml:space="preserve">Zkoušky Obedience Chomutov </t>
  </si>
  <si>
    <t xml:space="preserve">Jana Hofferová </t>
  </si>
  <si>
    <t>T’es La Plus Belle du Royaume de Pandora</t>
  </si>
  <si>
    <t xml:space="preserve">Holandský ovčák </t>
  </si>
  <si>
    <t>Datum konání akce</t>
  </si>
  <si>
    <t xml:space="preserve">Michaela Kotábová </t>
  </si>
  <si>
    <t xml:space="preserve">Cupcakes Blackberry </t>
  </si>
  <si>
    <t xml:space="preserve">Border Collie </t>
  </si>
  <si>
    <t>Antigona Love Honey Forever</t>
  </si>
  <si>
    <t>OB1</t>
  </si>
  <si>
    <t>Třída OB-Z</t>
  </si>
  <si>
    <t>Jan Smocek</t>
  </si>
  <si>
    <t>Eddy Podman</t>
  </si>
  <si>
    <t>belgický ovčák</t>
  </si>
  <si>
    <t>Hlavní rozhodčí</t>
  </si>
  <si>
    <t xml:space="preserve">Petra Štolová </t>
  </si>
  <si>
    <t>Druhý rozhodčí</t>
  </si>
  <si>
    <t>není</t>
  </si>
  <si>
    <t xml:space="preserve">Magdalena Kolářová </t>
  </si>
  <si>
    <t xml:space="preserve">Jackie </t>
  </si>
  <si>
    <t>OB2</t>
  </si>
  <si>
    <t>Hlavní steward</t>
  </si>
  <si>
    <t xml:space="preserve">Lenka Tomanová </t>
  </si>
  <si>
    <t>Druhý steward</t>
  </si>
  <si>
    <t xml:space="preserve">Sabina Benešová </t>
  </si>
  <si>
    <t xml:space="preserve">Guliver z Fideláku </t>
  </si>
  <si>
    <t>Pražský krysařík</t>
  </si>
  <si>
    <t xml:space="preserve">Luďka Kadeřábková </t>
  </si>
  <si>
    <t>Inuška Indi Black sagitta</t>
  </si>
  <si>
    <t xml:space="preserve">Dobrman </t>
  </si>
  <si>
    <t>Třída OB1</t>
  </si>
  <si>
    <t>Třída OB2</t>
  </si>
  <si>
    <t>Třída OB3</t>
  </si>
  <si>
    <t>POKYNY K VYPLŇOVÁNÍ</t>
  </si>
  <si>
    <t>Píše se pouze do bílých polí.</t>
  </si>
  <si>
    <t>Ve žlutých polích se vybírá z rozevírací nabídky!</t>
  </si>
  <si>
    <t>Pokud danou třídu posuzuje pouze jeden rozhodčí, nechce u druhého nápis "není"</t>
  </si>
  <si>
    <t>OB3</t>
  </si>
  <si>
    <t>N</t>
  </si>
  <si>
    <t>Pořadí cviku</t>
  </si>
  <si>
    <t>Název cviku</t>
  </si>
  <si>
    <t>Koef.</t>
  </si>
  <si>
    <t>Odložení vsedě ve skupině</t>
  </si>
  <si>
    <t>Odložení vleže ve skupině</t>
  </si>
  <si>
    <t>Ovladatelnost na dálku</t>
  </si>
  <si>
    <t>Vyslání okolo kuželu a zpět</t>
  </si>
  <si>
    <t>Vyslání okolo skupiny kuželů/barelu a zpět</t>
  </si>
  <si>
    <t>Vyslání okolo skupiny kuželů/barelu, zastavení a skok přes překážku</t>
  </si>
  <si>
    <t>Skok přes překážku</t>
  </si>
  <si>
    <t>Skok přes překážku a aport činky</t>
  </si>
  <si>
    <t>Směrový aport</t>
  </si>
  <si>
    <t>Odložení do lehu nebo do sedu za chůze</t>
  </si>
  <si>
    <t>Odložení za pochodu</t>
  </si>
  <si>
    <t>Chůze u nohy</t>
  </si>
  <si>
    <t>Odložení za pochodu do stoje/sedu/lehu</t>
  </si>
  <si>
    <t>Vyslání do čtverce</t>
  </si>
  <si>
    <t>Vyslání do čtverce a položení</t>
  </si>
  <si>
    <t>Pachová identifikace a aport</t>
  </si>
  <si>
    <t>Držení aportovací činky</t>
  </si>
  <si>
    <t>Přivolání</t>
  </si>
  <si>
    <t>Vyslání do čtverce, položení a přivolání</t>
  </si>
  <si>
    <t>Celkový dojem</t>
  </si>
  <si>
    <t>Přivolání se zastavením</t>
  </si>
  <si>
    <t xml:space="preserve"> </t>
  </si>
  <si>
    <t>Z rozevíracího seznamu ve žlutých buňkách určete pořadí cviků.</t>
  </si>
  <si>
    <t>Koeficienty cviků se upraví automaticky.</t>
  </si>
  <si>
    <t>Odložení vleže ve skupině a přivolání</t>
  </si>
  <si>
    <t>Odložení za pochodu a přivolání</t>
  </si>
  <si>
    <t>Přivolání se zastavením do stoje/sedu/lehu</t>
  </si>
  <si>
    <t>Vyslání okolo skupiny kuželů/barelu, zastavení, aport a skok přes překážku</t>
  </si>
  <si>
    <t>ano</t>
  </si>
  <si>
    <t>ne</t>
  </si>
  <si>
    <t>Soutěžní třída</t>
  </si>
  <si>
    <t>Pořadí</t>
  </si>
  <si>
    <t>Počet bodů</t>
  </si>
  <si>
    <t>Známka</t>
  </si>
  <si>
    <t>Jackie</t>
  </si>
  <si>
    <t>Guliver z Fideláku</t>
  </si>
  <si>
    <t>Výsledková listina - OBEDIENCE CZ</t>
  </si>
  <si>
    <t>Pořadatel:</t>
  </si>
  <si>
    <t>Název a místo konání akce:</t>
  </si>
  <si>
    <t>Datum konání akce:</t>
  </si>
  <si>
    <t>Rozhodčí:</t>
  </si>
  <si>
    <t>Steward:</t>
  </si>
  <si>
    <t>Psovod:</t>
  </si>
  <si>
    <t>Bodové srážky</t>
  </si>
  <si>
    <t>Pes:</t>
  </si>
  <si>
    <r>
      <t>V případě udělení červené karty (diskvalifikace) vyberte v poli u červené karty "</t>
    </r>
    <r>
      <rPr>
        <b/>
        <sz val="9"/>
        <rFont val="Calibri"/>
        <family val="2"/>
      </rPr>
      <t>ano</t>
    </r>
    <r>
      <rPr>
        <sz val="9"/>
        <rFont val="Calibri"/>
        <family val="2"/>
      </rPr>
      <t>". V případě udělení žluté karty ve třídě OB3 vyberte "</t>
    </r>
    <r>
      <rPr>
        <b/>
        <sz val="9"/>
        <rFont val="Calibri"/>
        <family val="2"/>
      </rPr>
      <t>ano</t>
    </r>
    <r>
      <rPr>
        <sz val="9"/>
        <rFont val="Calibri"/>
        <family val="2"/>
      </rPr>
      <t>" v poli u žluté karty.</t>
    </r>
  </si>
  <si>
    <t>Plemeno:</t>
  </si>
  <si>
    <t>Startovní číslo:</t>
  </si>
  <si>
    <t>Soutěžní třída:</t>
  </si>
  <si>
    <t>Červená karta</t>
  </si>
  <si>
    <t>Umístění:</t>
  </si>
  <si>
    <t>Známka od hlavního rozhodčího</t>
  </si>
  <si>
    <t>Známka od druhého rozhodčího</t>
  </si>
  <si>
    <t>Celkem bodů</t>
  </si>
  <si>
    <t>Celkový počet bodů</t>
  </si>
  <si>
    <t>Celková známka</t>
  </si>
  <si>
    <t>Disk – odstoupila kůli počasí</t>
  </si>
  <si>
    <t>Dobře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</si>
</sst>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.mm\.yyyy"/>
    <numFmt numFmtId="165" formatCode="0.00;0.00"/>
    <numFmt numFmtId="166" formatCode="0.0;0.0"/>
    <numFmt numFmtId="167" formatCode="d\.m\.yy"/>
  </numFmts>
  <fonts count="48">
    <font>
      <sz val="10"/>
      <name val="Arial"/>
      <family val="2"/>
    </font>
    <font>
      <sz val="11"/>
      <name val="Arial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Helvetica Neue"/>
      <family val="0"/>
    </font>
    <font>
      <b/>
      <sz val="14"/>
      <name val="Calibri"/>
      <family val="2"/>
    </font>
    <font>
      <sz val="10"/>
      <name val="Helvetica Neue"/>
      <family val="0"/>
    </font>
    <font>
      <sz val="1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20"/>
      <name val="Calibri"/>
      <family val="2"/>
    </font>
    <font>
      <b/>
      <sz val="16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20" borderId="0" applyNumberFormat="0" applyBorder="0" applyAlignment="0" applyProtection="0"/>
    <xf numFmtId="0" fontId="1" fillId="0" borderId="0" applyNumberFormat="0" applyFill="0" applyBorder="0" applyProtection="0">
      <alignment/>
    </xf>
    <xf numFmtId="0" fontId="33" fillId="21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9" fontId="0" fillId="0" borderId="0" applyFill="0" applyBorder="0" applyAlignment="0" applyProtection="0"/>
    <xf numFmtId="0" fontId="0" fillId="23" borderId="5" applyNumberFormat="0" applyFont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36" applyNumberFormat="1" applyFont="1" applyAlignment="1">
      <alignment/>
    </xf>
    <xf numFmtId="49" fontId="2" fillId="33" borderId="10" xfId="36" applyNumberFormat="1" applyFont="1" applyFill="1" applyBorder="1" applyAlignment="1">
      <alignment horizontal="center" vertical="center" wrapText="1"/>
    </xf>
    <xf numFmtId="0" fontId="1" fillId="33" borderId="10" xfId="36" applyNumberFormat="1" applyFont="1" applyFill="1" applyBorder="1" applyAlignment="1">
      <alignment/>
    </xf>
    <xf numFmtId="0" fontId="1" fillId="33" borderId="11" xfId="36" applyNumberFormat="1" applyFont="1" applyFill="1" applyBorder="1" applyAlignment="1">
      <alignment/>
    </xf>
    <xf numFmtId="1" fontId="3" fillId="33" borderId="10" xfId="36" applyNumberFormat="1" applyFont="1" applyFill="1" applyBorder="1" applyAlignment="1">
      <alignment horizontal="center" vertical="center"/>
    </xf>
    <xf numFmtId="49" fontId="3" fillId="33" borderId="10" xfId="36" applyNumberFormat="1" applyFont="1" applyFill="1" applyBorder="1" applyAlignment="1">
      <alignment horizontal="center"/>
    </xf>
    <xf numFmtId="0" fontId="3" fillId="33" borderId="10" xfId="36" applyNumberFormat="1" applyFont="1" applyFill="1" applyBorder="1" applyAlignment="1">
      <alignment horizontal="center"/>
    </xf>
    <xf numFmtId="0" fontId="1" fillId="33" borderId="12" xfId="36" applyNumberFormat="1" applyFont="1" applyFill="1" applyBorder="1" applyAlignment="1">
      <alignment/>
    </xf>
    <xf numFmtId="49" fontId="1" fillId="33" borderId="13" xfId="36" applyNumberFormat="1" applyFont="1" applyFill="1" applyBorder="1" applyAlignment="1">
      <alignment/>
    </xf>
    <xf numFmtId="49" fontId="0" fillId="33" borderId="10" xfId="36" applyNumberFormat="1" applyFont="1" applyFill="1" applyBorder="1" applyAlignment="1">
      <alignment horizontal="left" readingOrder="1"/>
    </xf>
    <xf numFmtId="49" fontId="4" fillId="33" borderId="10" xfId="36" applyNumberFormat="1" applyFont="1" applyFill="1" applyBorder="1" applyAlignment="1">
      <alignment/>
    </xf>
    <xf numFmtId="49" fontId="1" fillId="33" borderId="14" xfId="36" applyNumberFormat="1" applyFont="1" applyFill="1" applyBorder="1" applyAlignment="1">
      <alignment/>
    </xf>
    <xf numFmtId="49" fontId="1" fillId="33" borderId="15" xfId="36" applyNumberFormat="1" applyFont="1" applyFill="1" applyBorder="1" applyAlignment="1">
      <alignment/>
    </xf>
    <xf numFmtId="0" fontId="1" fillId="33" borderId="16" xfId="36" applyNumberFormat="1" applyFont="1" applyFill="1" applyBorder="1" applyAlignment="1">
      <alignment/>
    </xf>
    <xf numFmtId="49" fontId="6" fillId="33" borderId="10" xfId="36" applyNumberFormat="1" applyFont="1" applyFill="1" applyBorder="1" applyAlignment="1">
      <alignment/>
    </xf>
    <xf numFmtId="0" fontId="7" fillId="33" borderId="10" xfId="36" applyNumberFormat="1" applyFont="1" applyFill="1" applyBorder="1" applyAlignment="1">
      <alignment/>
    </xf>
    <xf numFmtId="0" fontId="4" fillId="33" borderId="10" xfId="36" applyNumberFormat="1" applyFont="1" applyFill="1" applyBorder="1" applyAlignment="1">
      <alignment/>
    </xf>
    <xf numFmtId="49" fontId="1" fillId="33" borderId="10" xfId="36" applyNumberFormat="1" applyFont="1" applyFill="1" applyBorder="1" applyAlignment="1">
      <alignment/>
    </xf>
    <xf numFmtId="49" fontId="8" fillId="33" borderId="12" xfId="36" applyNumberFormat="1" applyFont="1" applyFill="1" applyBorder="1" applyAlignment="1">
      <alignment horizontal="center"/>
    </xf>
    <xf numFmtId="49" fontId="3" fillId="33" borderId="11" xfId="36" applyNumberFormat="1" applyFont="1" applyFill="1" applyBorder="1" applyAlignment="1">
      <alignment horizontal="center"/>
    </xf>
    <xf numFmtId="49" fontId="1" fillId="33" borderId="11" xfId="36" applyNumberFormat="1" applyFont="1" applyFill="1" applyBorder="1" applyAlignment="1">
      <alignment/>
    </xf>
    <xf numFmtId="49" fontId="8" fillId="33" borderId="17" xfId="36" applyNumberFormat="1" applyFont="1" applyFill="1" applyBorder="1" applyAlignment="1">
      <alignment horizontal="center"/>
    </xf>
    <xf numFmtId="0" fontId="4" fillId="33" borderId="10" xfId="36" applyNumberFormat="1" applyFont="1" applyFill="1" applyBorder="1" applyAlignment="1">
      <alignment vertical="top" wrapText="1"/>
    </xf>
    <xf numFmtId="0" fontId="3" fillId="33" borderId="10" xfId="36" applyNumberFormat="1" applyFont="1" applyFill="1" applyBorder="1" applyAlignment="1">
      <alignment/>
    </xf>
    <xf numFmtId="0" fontId="1" fillId="33" borderId="18" xfId="36" applyNumberFormat="1" applyFont="1" applyFill="1" applyBorder="1" applyAlignment="1">
      <alignment/>
    </xf>
    <xf numFmtId="49" fontId="9" fillId="33" borderId="10" xfId="36" applyNumberFormat="1" applyFont="1" applyFill="1" applyBorder="1" applyAlignment="1">
      <alignment/>
    </xf>
    <xf numFmtId="1" fontId="3" fillId="33" borderId="10" xfId="36" applyNumberFormat="1" applyFont="1" applyFill="1" applyBorder="1" applyAlignment="1">
      <alignment/>
    </xf>
    <xf numFmtId="1" fontId="8" fillId="33" borderId="10" xfId="36" applyNumberFormat="1" applyFont="1" applyFill="1" applyBorder="1" applyAlignment="1">
      <alignment horizontal="center"/>
    </xf>
    <xf numFmtId="49" fontId="8" fillId="33" borderId="10" xfId="36" applyNumberFormat="1" applyFont="1" applyFill="1" applyBorder="1" applyAlignment="1">
      <alignment horizontal="center"/>
    </xf>
    <xf numFmtId="49" fontId="9" fillId="33" borderId="10" xfId="36" applyNumberFormat="1" applyFont="1" applyFill="1" applyBorder="1" applyAlignment="1">
      <alignment horizontal="center" vertical="center" wrapText="1"/>
    </xf>
    <xf numFmtId="1" fontId="3" fillId="33" borderId="10" xfId="36" applyNumberFormat="1" applyFont="1" applyFill="1" applyBorder="1" applyAlignment="1">
      <alignment horizontal="center"/>
    </xf>
    <xf numFmtId="49" fontId="3" fillId="33" borderId="10" xfId="36" applyNumberFormat="1" applyFont="1" applyFill="1" applyBorder="1" applyAlignment="1">
      <alignment horizontal="left"/>
    </xf>
    <xf numFmtId="0" fontId="3" fillId="33" borderId="10" xfId="36" applyNumberFormat="1" applyFont="1" applyFill="1" applyBorder="1" applyAlignment="1">
      <alignment horizontal="left"/>
    </xf>
    <xf numFmtId="1" fontId="3" fillId="33" borderId="10" xfId="36" applyNumberFormat="1" applyFont="1" applyFill="1" applyBorder="1" applyAlignment="1">
      <alignment horizontal="left"/>
    </xf>
    <xf numFmtId="49" fontId="2" fillId="33" borderId="10" xfId="36" applyNumberFormat="1" applyFont="1" applyFill="1" applyBorder="1" applyAlignment="1">
      <alignment/>
    </xf>
    <xf numFmtId="49" fontId="3" fillId="33" borderId="10" xfId="36" applyNumberFormat="1" applyFont="1" applyFill="1" applyBorder="1" applyAlignment="1">
      <alignment/>
    </xf>
    <xf numFmtId="1" fontId="8" fillId="33" borderId="10" xfId="36" applyNumberFormat="1" applyFont="1" applyFill="1" applyBorder="1" applyAlignment="1">
      <alignment/>
    </xf>
    <xf numFmtId="49" fontId="8" fillId="33" borderId="10" xfId="36" applyNumberFormat="1" applyFont="1" applyFill="1" applyBorder="1" applyAlignment="1">
      <alignment/>
    </xf>
    <xf numFmtId="1" fontId="8" fillId="33" borderId="10" xfId="36" applyNumberFormat="1" applyFont="1" applyFill="1" applyBorder="1" applyAlignment="1">
      <alignment horizontal="center" vertical="center"/>
    </xf>
    <xf numFmtId="49" fontId="8" fillId="33" borderId="10" xfId="36" applyNumberFormat="1" applyFont="1" applyFill="1" applyBorder="1" applyAlignment="1">
      <alignment horizontal="center" vertical="center"/>
    </xf>
    <xf numFmtId="0" fontId="8" fillId="33" borderId="10" xfId="36" applyNumberFormat="1" applyFont="1" applyFill="1" applyBorder="1" applyAlignment="1">
      <alignment horizontal="center" vertical="center"/>
    </xf>
    <xf numFmtId="165" fontId="8" fillId="33" borderId="10" xfId="36" applyNumberFormat="1" applyFont="1" applyFill="1" applyBorder="1" applyAlignment="1">
      <alignment horizontal="center" vertical="center"/>
    </xf>
    <xf numFmtId="166" fontId="8" fillId="33" borderId="10" xfId="36" applyNumberFormat="1" applyFont="1" applyFill="1" applyBorder="1" applyAlignment="1">
      <alignment horizontal="center"/>
    </xf>
    <xf numFmtId="166" fontId="8" fillId="33" borderId="10" xfId="36" applyNumberFormat="1" applyFont="1" applyFill="1" applyBorder="1" applyAlignment="1">
      <alignment horizontal="center" vertical="center"/>
    </xf>
    <xf numFmtId="1" fontId="11" fillId="33" borderId="19" xfId="36" applyNumberFormat="1" applyFont="1" applyFill="1" applyBorder="1" applyAlignment="1">
      <alignment/>
    </xf>
    <xf numFmtId="49" fontId="3" fillId="33" borderId="20" xfId="36" applyNumberFormat="1" applyFont="1" applyFill="1" applyBorder="1" applyAlignment="1">
      <alignment/>
    </xf>
    <xf numFmtId="1" fontId="3" fillId="33" borderId="0" xfId="36" applyNumberFormat="1" applyFont="1" applyFill="1" applyBorder="1" applyAlignment="1">
      <alignment/>
    </xf>
    <xf numFmtId="0" fontId="1" fillId="33" borderId="19" xfId="36" applyNumberFormat="1" applyFont="1" applyFill="1" applyBorder="1" applyAlignment="1">
      <alignment/>
    </xf>
    <xf numFmtId="167" fontId="1" fillId="33" borderId="21" xfId="36" applyNumberFormat="1" applyFont="1" applyFill="1" applyBorder="1" applyAlignment="1">
      <alignment/>
    </xf>
    <xf numFmtId="0" fontId="1" fillId="33" borderId="22" xfId="36" applyNumberFormat="1" applyFont="1" applyFill="1" applyBorder="1" applyAlignment="1">
      <alignment/>
    </xf>
    <xf numFmtId="0" fontId="8" fillId="33" borderId="0" xfId="36" applyNumberFormat="1" applyFont="1" applyFill="1" applyBorder="1" applyAlignment="1">
      <alignment horizontal="center" vertical="center" wrapText="1"/>
    </xf>
    <xf numFmtId="0" fontId="1" fillId="33" borderId="23" xfId="36" applyNumberFormat="1" applyFont="1" applyFill="1" applyBorder="1" applyAlignment="1">
      <alignment/>
    </xf>
    <xf numFmtId="0" fontId="1" fillId="33" borderId="24" xfId="36" applyNumberFormat="1" applyFont="1" applyFill="1" applyBorder="1" applyAlignment="1">
      <alignment/>
    </xf>
    <xf numFmtId="1" fontId="3" fillId="33" borderId="20" xfId="36" applyNumberFormat="1" applyFont="1" applyFill="1" applyBorder="1" applyAlignment="1">
      <alignment/>
    </xf>
    <xf numFmtId="49" fontId="1" fillId="33" borderId="0" xfId="36" applyNumberFormat="1" applyFont="1" applyFill="1" applyBorder="1" applyAlignment="1">
      <alignment/>
    </xf>
    <xf numFmtId="1" fontId="1" fillId="33" borderId="0" xfId="36" applyNumberFormat="1" applyFont="1" applyFill="1" applyBorder="1" applyAlignment="1">
      <alignment/>
    </xf>
    <xf numFmtId="1" fontId="1" fillId="33" borderId="25" xfId="36" applyNumberFormat="1" applyFont="1" applyFill="1" applyBorder="1" applyAlignment="1">
      <alignment/>
    </xf>
    <xf numFmtId="1" fontId="8" fillId="33" borderId="26" xfId="36" applyNumberFormat="1" applyFont="1" applyFill="1" applyBorder="1" applyAlignment="1">
      <alignment horizontal="center"/>
    </xf>
    <xf numFmtId="49" fontId="8" fillId="33" borderId="26" xfId="36" applyNumberFormat="1" applyFont="1" applyFill="1" applyBorder="1" applyAlignment="1">
      <alignment horizontal="center"/>
    </xf>
    <xf numFmtId="0" fontId="8" fillId="33" borderId="10" xfId="36" applyNumberFormat="1" applyFont="1" applyFill="1" applyBorder="1" applyAlignment="1">
      <alignment horizontal="center"/>
    </xf>
    <xf numFmtId="1" fontId="1" fillId="33" borderId="20" xfId="36" applyNumberFormat="1" applyFont="1" applyFill="1" applyBorder="1" applyAlignment="1">
      <alignment/>
    </xf>
    <xf numFmtId="1" fontId="1" fillId="33" borderId="27" xfId="36" applyNumberFormat="1" applyFont="1" applyFill="1" applyBorder="1" applyAlignment="1">
      <alignment/>
    </xf>
    <xf numFmtId="1" fontId="1" fillId="33" borderId="28" xfId="36" applyNumberFormat="1" applyFont="1" applyFill="1" applyBorder="1" applyAlignment="1">
      <alignment/>
    </xf>
    <xf numFmtId="1" fontId="9" fillId="33" borderId="10" xfId="36" applyNumberFormat="1" applyFont="1" applyFill="1" applyBorder="1" applyAlignment="1">
      <alignment horizontal="center" vertical="center" wrapText="1"/>
    </xf>
    <xf numFmtId="0" fontId="7" fillId="33" borderId="10" xfId="36" applyNumberFormat="1" applyFont="1" applyFill="1" applyBorder="1" applyAlignment="1">
      <alignment horizontal="center" vertical="center" wrapText="1"/>
    </xf>
    <xf numFmtId="166" fontId="3" fillId="33" borderId="10" xfId="36" applyNumberFormat="1" applyFont="1" applyFill="1" applyBorder="1" applyAlignment="1">
      <alignment horizontal="center" vertical="center"/>
    </xf>
    <xf numFmtId="165" fontId="3" fillId="33" borderId="10" xfId="36" applyNumberFormat="1" applyFont="1" applyFill="1" applyBorder="1" applyAlignment="1">
      <alignment horizontal="center"/>
    </xf>
    <xf numFmtId="2" fontId="8" fillId="33" borderId="10" xfId="36" applyNumberFormat="1" applyFont="1" applyFill="1" applyBorder="1" applyAlignment="1">
      <alignment horizontal="center"/>
    </xf>
    <xf numFmtId="1" fontId="1" fillId="33" borderId="29" xfId="36" applyNumberFormat="1" applyFont="1" applyFill="1" applyBorder="1" applyAlignment="1">
      <alignment/>
    </xf>
    <xf numFmtId="1" fontId="1" fillId="33" borderId="30" xfId="36" applyNumberFormat="1" applyFont="1" applyFill="1" applyBorder="1" applyAlignment="1">
      <alignment/>
    </xf>
    <xf numFmtId="49" fontId="8" fillId="33" borderId="0" xfId="36" applyNumberFormat="1" applyFont="1" applyFill="1" applyBorder="1" applyAlignment="1">
      <alignment horizontal="center" vertical="center" wrapText="1"/>
    </xf>
    <xf numFmtId="49" fontId="7" fillId="33" borderId="10" xfId="36" applyNumberFormat="1" applyFont="1" applyFill="1" applyBorder="1" applyAlignment="1">
      <alignment horizontal="center" vertical="center" wrapText="1"/>
    </xf>
    <xf numFmtId="49" fontId="3" fillId="33" borderId="31" xfId="36" applyNumberFormat="1" applyFont="1" applyFill="1" applyBorder="1" applyAlignment="1">
      <alignment horizontal="center"/>
    </xf>
    <xf numFmtId="49" fontId="3" fillId="33" borderId="12" xfId="36" applyNumberFormat="1" applyFont="1" applyFill="1" applyBorder="1" applyAlignment="1">
      <alignment horizontal="center"/>
    </xf>
    <xf numFmtId="164" fontId="3" fillId="33" borderId="17" xfId="36" applyNumberFormat="1" applyFont="1" applyFill="1" applyBorder="1" applyAlignment="1">
      <alignment horizontal="center"/>
    </xf>
    <xf numFmtId="49" fontId="5" fillId="33" borderId="32" xfId="36" applyNumberFormat="1" applyFont="1" applyFill="1" applyBorder="1" applyAlignment="1">
      <alignment horizontal="center"/>
    </xf>
    <xf numFmtId="49" fontId="10" fillId="33" borderId="10" xfId="36" applyNumberFormat="1" applyFont="1" applyFill="1" applyBorder="1" applyAlignment="1">
      <alignment horizontal="center"/>
    </xf>
    <xf numFmtId="49" fontId="11" fillId="33" borderId="33" xfId="36" applyNumberFormat="1" applyFont="1" applyFill="1" applyBorder="1" applyAlignment="1">
      <alignment horizontal="center"/>
    </xf>
    <xf numFmtId="0" fontId="1" fillId="33" borderId="20" xfId="36" applyNumberFormat="1" applyFont="1" applyFill="1" applyBorder="1" applyAlignment="1">
      <alignment/>
    </xf>
    <xf numFmtId="49" fontId="8" fillId="33" borderId="0" xfId="36" applyNumberFormat="1" applyFont="1" applyFill="1" applyBorder="1" applyAlignment="1">
      <alignment horizontal="center"/>
    </xf>
    <xf numFmtId="164" fontId="8" fillId="33" borderId="0" xfId="36" applyNumberFormat="1" applyFont="1" applyFill="1" applyBorder="1" applyAlignment="1">
      <alignment horizontal="center"/>
    </xf>
    <xf numFmtId="0" fontId="8" fillId="33" borderId="0" xfId="36" applyNumberFormat="1" applyFont="1" applyFill="1" applyBorder="1" applyAlignment="1">
      <alignment horizontal="center"/>
    </xf>
    <xf numFmtId="0" fontId="1" fillId="33" borderId="26" xfId="36" applyNumberFormat="1" applyFont="1" applyFill="1" applyBorder="1" applyAlignment="1">
      <alignment/>
    </xf>
    <xf numFmtId="49" fontId="3" fillId="33" borderId="20" xfId="36" applyNumberFormat="1" applyFont="1" applyFill="1" applyBorder="1" applyAlignment="1">
      <alignment horizontal="left"/>
    </xf>
    <xf numFmtId="49" fontId="2" fillId="33" borderId="10" xfId="36" applyNumberFormat="1" applyFont="1" applyFill="1" applyBorder="1" applyAlignment="1">
      <alignment horizontal="center"/>
    </xf>
    <xf numFmtId="49" fontId="12" fillId="33" borderId="10" xfId="36" applyNumberFormat="1" applyFont="1" applyFill="1" applyBorder="1" applyAlignment="1">
      <alignment horizontal="center" vertical="center" wrapText="1"/>
    </xf>
    <xf numFmtId="49" fontId="8" fillId="33" borderId="10" xfId="36" applyNumberFormat="1" applyFont="1" applyFill="1" applyBorder="1" applyAlignment="1">
      <alignment horizontal="center"/>
    </xf>
    <xf numFmtId="49" fontId="9" fillId="33" borderId="34" xfId="36" applyNumberFormat="1" applyFont="1" applyFill="1" applyBorder="1" applyAlignment="1">
      <alignment horizontal="left"/>
    </xf>
    <xf numFmtId="0" fontId="2" fillId="33" borderId="19" xfId="36" applyNumberFormat="1" applyFont="1" applyFill="1" applyBorder="1" applyAlignment="1">
      <alignment horizontal="center" vertical="center"/>
    </xf>
    <xf numFmtId="0" fontId="1" fillId="33" borderId="0" xfId="36" applyNumberFormat="1" applyFont="1" applyFill="1" applyBorder="1" applyAlignment="1">
      <alignment/>
    </xf>
    <xf numFmtId="2" fontId="2" fillId="33" borderId="19" xfId="36" applyNumberFormat="1" applyFont="1" applyFill="1" applyBorder="1" applyAlignment="1">
      <alignment horizontal="center" vertical="center"/>
    </xf>
    <xf numFmtId="49" fontId="2" fillId="33" borderId="19" xfId="36" applyNumberFormat="1" applyFont="1" applyFill="1" applyBorder="1" applyAlignment="1">
      <alignment horizontal="center" vertical="center"/>
    </xf>
    <xf numFmtId="1" fontId="2" fillId="33" borderId="19" xfId="36" applyNumberFormat="1" applyFont="1" applyFill="1" applyBorder="1" applyAlignment="1">
      <alignment horizontal="center" vertical="center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Excel Built-in Normal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Poznámka" xfId="47"/>
    <cellStyle name="Prepojená bunka" xfId="48"/>
    <cellStyle name="Spolu" xfId="49"/>
    <cellStyle name="Text upozornenia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dxfs count="51"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styles" Target="styles.xml" /><Relationship Id="rId55" Type="http://schemas.openxmlformats.org/officeDocument/2006/relationships/sharedStrings" Target="sharedStrings.xml" /><Relationship Id="rId5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1419225</xdr:colOff>
      <xdr:row>21</xdr:row>
      <xdr:rowOff>38100</xdr:rowOff>
    </xdr:from>
    <xdr:to>
      <xdr:col>11</xdr:col>
      <xdr:colOff>323850</xdr:colOff>
      <xdr:row>30</xdr:row>
      <xdr:rowOff>57150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39775" y="5048250"/>
          <a:ext cx="2895600" cy="1819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12600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876300</xdr:colOff>
      <xdr:row>1</xdr:row>
      <xdr:rowOff>0</xdr:rowOff>
    </xdr:from>
    <xdr:to>
      <xdr:col>2</xdr:col>
      <xdr:colOff>3067050</xdr:colOff>
      <xdr:row>1</xdr:row>
      <xdr:rowOff>1609725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266700"/>
          <a:ext cx="2181225" cy="1609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12600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876300</xdr:colOff>
      <xdr:row>1</xdr:row>
      <xdr:rowOff>0</xdr:rowOff>
    </xdr:from>
    <xdr:to>
      <xdr:col>2</xdr:col>
      <xdr:colOff>3067050</xdr:colOff>
      <xdr:row>1</xdr:row>
      <xdr:rowOff>1609725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266700"/>
          <a:ext cx="2181225" cy="1609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12600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876300</xdr:colOff>
      <xdr:row>1</xdr:row>
      <xdr:rowOff>0</xdr:rowOff>
    </xdr:from>
    <xdr:to>
      <xdr:col>2</xdr:col>
      <xdr:colOff>3067050</xdr:colOff>
      <xdr:row>1</xdr:row>
      <xdr:rowOff>1609725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266700"/>
          <a:ext cx="2181225" cy="1609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12600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876300</xdr:colOff>
      <xdr:row>1</xdr:row>
      <xdr:rowOff>0</xdr:rowOff>
    </xdr:from>
    <xdr:to>
      <xdr:col>2</xdr:col>
      <xdr:colOff>3067050</xdr:colOff>
      <xdr:row>1</xdr:row>
      <xdr:rowOff>1609725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266700"/>
          <a:ext cx="2181225" cy="1609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12600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876300</xdr:colOff>
      <xdr:row>1</xdr:row>
      <xdr:rowOff>0</xdr:rowOff>
    </xdr:from>
    <xdr:to>
      <xdr:col>2</xdr:col>
      <xdr:colOff>3067050</xdr:colOff>
      <xdr:row>1</xdr:row>
      <xdr:rowOff>1609725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266700"/>
          <a:ext cx="2181225" cy="1609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12600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876300</xdr:colOff>
      <xdr:row>1</xdr:row>
      <xdr:rowOff>0</xdr:rowOff>
    </xdr:from>
    <xdr:to>
      <xdr:col>2</xdr:col>
      <xdr:colOff>3067050</xdr:colOff>
      <xdr:row>1</xdr:row>
      <xdr:rowOff>1609725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266700"/>
          <a:ext cx="2181225" cy="1609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12600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876300</xdr:colOff>
      <xdr:row>1</xdr:row>
      <xdr:rowOff>0</xdr:rowOff>
    </xdr:from>
    <xdr:to>
      <xdr:col>2</xdr:col>
      <xdr:colOff>3067050</xdr:colOff>
      <xdr:row>1</xdr:row>
      <xdr:rowOff>1609725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266700"/>
          <a:ext cx="2181225" cy="1609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12600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876300</xdr:colOff>
      <xdr:row>1</xdr:row>
      <xdr:rowOff>0</xdr:rowOff>
    </xdr:from>
    <xdr:to>
      <xdr:col>2</xdr:col>
      <xdr:colOff>3067050</xdr:colOff>
      <xdr:row>1</xdr:row>
      <xdr:rowOff>1609725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266700"/>
          <a:ext cx="2181225" cy="1609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12600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876300</xdr:colOff>
      <xdr:row>1</xdr:row>
      <xdr:rowOff>0</xdr:rowOff>
    </xdr:from>
    <xdr:to>
      <xdr:col>2</xdr:col>
      <xdr:colOff>3067050</xdr:colOff>
      <xdr:row>1</xdr:row>
      <xdr:rowOff>1609725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266700"/>
          <a:ext cx="2181225" cy="1609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12600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876300</xdr:colOff>
      <xdr:row>1</xdr:row>
      <xdr:rowOff>0</xdr:rowOff>
    </xdr:from>
    <xdr:to>
      <xdr:col>2</xdr:col>
      <xdr:colOff>3067050</xdr:colOff>
      <xdr:row>1</xdr:row>
      <xdr:rowOff>1609725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266700"/>
          <a:ext cx="2181225" cy="1609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1260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876300</xdr:colOff>
      <xdr:row>1</xdr:row>
      <xdr:rowOff>0</xdr:rowOff>
    </xdr:from>
    <xdr:to>
      <xdr:col>2</xdr:col>
      <xdr:colOff>3067050</xdr:colOff>
      <xdr:row>1</xdr:row>
      <xdr:rowOff>1609725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266700"/>
          <a:ext cx="2181225" cy="1609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12600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876300</xdr:colOff>
      <xdr:row>1</xdr:row>
      <xdr:rowOff>0</xdr:rowOff>
    </xdr:from>
    <xdr:to>
      <xdr:col>2</xdr:col>
      <xdr:colOff>3067050</xdr:colOff>
      <xdr:row>1</xdr:row>
      <xdr:rowOff>1609725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266700"/>
          <a:ext cx="2181225" cy="1609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12600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876300</xdr:colOff>
      <xdr:row>1</xdr:row>
      <xdr:rowOff>0</xdr:rowOff>
    </xdr:from>
    <xdr:to>
      <xdr:col>2</xdr:col>
      <xdr:colOff>3067050</xdr:colOff>
      <xdr:row>1</xdr:row>
      <xdr:rowOff>1609725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266700"/>
          <a:ext cx="2181225" cy="1609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12600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876300</xdr:colOff>
      <xdr:row>1</xdr:row>
      <xdr:rowOff>0</xdr:rowOff>
    </xdr:from>
    <xdr:to>
      <xdr:col>2</xdr:col>
      <xdr:colOff>3067050</xdr:colOff>
      <xdr:row>1</xdr:row>
      <xdr:rowOff>1609725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266700"/>
          <a:ext cx="2181225" cy="1609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12600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876300</xdr:colOff>
      <xdr:row>1</xdr:row>
      <xdr:rowOff>0</xdr:rowOff>
    </xdr:from>
    <xdr:to>
      <xdr:col>2</xdr:col>
      <xdr:colOff>3067050</xdr:colOff>
      <xdr:row>1</xdr:row>
      <xdr:rowOff>1609725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266700"/>
          <a:ext cx="2181225" cy="1609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12600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876300</xdr:colOff>
      <xdr:row>1</xdr:row>
      <xdr:rowOff>0</xdr:rowOff>
    </xdr:from>
    <xdr:to>
      <xdr:col>2</xdr:col>
      <xdr:colOff>3067050</xdr:colOff>
      <xdr:row>1</xdr:row>
      <xdr:rowOff>1609725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266700"/>
          <a:ext cx="2181225" cy="1609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12600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876300</xdr:colOff>
      <xdr:row>1</xdr:row>
      <xdr:rowOff>0</xdr:rowOff>
    </xdr:from>
    <xdr:to>
      <xdr:col>2</xdr:col>
      <xdr:colOff>3067050</xdr:colOff>
      <xdr:row>1</xdr:row>
      <xdr:rowOff>1609725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266700"/>
          <a:ext cx="2181225" cy="1609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12600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876300</xdr:colOff>
      <xdr:row>1</xdr:row>
      <xdr:rowOff>0</xdr:rowOff>
    </xdr:from>
    <xdr:to>
      <xdr:col>2</xdr:col>
      <xdr:colOff>3067050</xdr:colOff>
      <xdr:row>1</xdr:row>
      <xdr:rowOff>1609725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266700"/>
          <a:ext cx="2181225" cy="1609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12600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876300</xdr:colOff>
      <xdr:row>1</xdr:row>
      <xdr:rowOff>0</xdr:rowOff>
    </xdr:from>
    <xdr:to>
      <xdr:col>2</xdr:col>
      <xdr:colOff>3067050</xdr:colOff>
      <xdr:row>1</xdr:row>
      <xdr:rowOff>1609725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266700"/>
          <a:ext cx="2181225" cy="1609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12600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876300</xdr:colOff>
      <xdr:row>1</xdr:row>
      <xdr:rowOff>0</xdr:rowOff>
    </xdr:from>
    <xdr:to>
      <xdr:col>2</xdr:col>
      <xdr:colOff>3067050</xdr:colOff>
      <xdr:row>1</xdr:row>
      <xdr:rowOff>1609725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266700"/>
          <a:ext cx="2181225" cy="1609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12600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876300</xdr:colOff>
      <xdr:row>1</xdr:row>
      <xdr:rowOff>0</xdr:rowOff>
    </xdr:from>
    <xdr:to>
      <xdr:col>2</xdr:col>
      <xdr:colOff>3067050</xdr:colOff>
      <xdr:row>1</xdr:row>
      <xdr:rowOff>1609725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266700"/>
          <a:ext cx="2181225" cy="1609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12600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876300</xdr:colOff>
      <xdr:row>1</xdr:row>
      <xdr:rowOff>0</xdr:rowOff>
    </xdr:from>
    <xdr:to>
      <xdr:col>2</xdr:col>
      <xdr:colOff>3067050</xdr:colOff>
      <xdr:row>1</xdr:row>
      <xdr:rowOff>1609725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266700"/>
          <a:ext cx="2181225" cy="1609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12600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876300</xdr:colOff>
      <xdr:row>1</xdr:row>
      <xdr:rowOff>0</xdr:rowOff>
    </xdr:from>
    <xdr:to>
      <xdr:col>2</xdr:col>
      <xdr:colOff>3067050</xdr:colOff>
      <xdr:row>1</xdr:row>
      <xdr:rowOff>1609725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266700"/>
          <a:ext cx="2181225" cy="1609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12600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876300</xdr:colOff>
      <xdr:row>1</xdr:row>
      <xdr:rowOff>0</xdr:rowOff>
    </xdr:from>
    <xdr:to>
      <xdr:col>2</xdr:col>
      <xdr:colOff>3067050</xdr:colOff>
      <xdr:row>1</xdr:row>
      <xdr:rowOff>1609725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266700"/>
          <a:ext cx="2181225" cy="1609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12600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876300</xdr:colOff>
      <xdr:row>1</xdr:row>
      <xdr:rowOff>0</xdr:rowOff>
    </xdr:from>
    <xdr:to>
      <xdr:col>2</xdr:col>
      <xdr:colOff>3067050</xdr:colOff>
      <xdr:row>1</xdr:row>
      <xdr:rowOff>1609725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266700"/>
          <a:ext cx="2181225" cy="1609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12600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876300</xdr:colOff>
      <xdr:row>1</xdr:row>
      <xdr:rowOff>0</xdr:rowOff>
    </xdr:from>
    <xdr:to>
      <xdr:col>2</xdr:col>
      <xdr:colOff>3067050</xdr:colOff>
      <xdr:row>1</xdr:row>
      <xdr:rowOff>1609725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266700"/>
          <a:ext cx="2181225" cy="1609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12600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876300</xdr:colOff>
      <xdr:row>1</xdr:row>
      <xdr:rowOff>0</xdr:rowOff>
    </xdr:from>
    <xdr:to>
      <xdr:col>2</xdr:col>
      <xdr:colOff>3067050</xdr:colOff>
      <xdr:row>1</xdr:row>
      <xdr:rowOff>1609725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266700"/>
          <a:ext cx="2181225" cy="1609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12600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876300</xdr:colOff>
      <xdr:row>1</xdr:row>
      <xdr:rowOff>0</xdr:rowOff>
    </xdr:from>
    <xdr:to>
      <xdr:col>2</xdr:col>
      <xdr:colOff>3067050</xdr:colOff>
      <xdr:row>1</xdr:row>
      <xdr:rowOff>1609725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266700"/>
          <a:ext cx="2181225" cy="1609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12600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876300</xdr:colOff>
      <xdr:row>1</xdr:row>
      <xdr:rowOff>0</xdr:rowOff>
    </xdr:from>
    <xdr:to>
      <xdr:col>2</xdr:col>
      <xdr:colOff>3067050</xdr:colOff>
      <xdr:row>1</xdr:row>
      <xdr:rowOff>1609725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266700"/>
          <a:ext cx="2181225" cy="1609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12600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876300</xdr:colOff>
      <xdr:row>1</xdr:row>
      <xdr:rowOff>0</xdr:rowOff>
    </xdr:from>
    <xdr:to>
      <xdr:col>2</xdr:col>
      <xdr:colOff>3067050</xdr:colOff>
      <xdr:row>1</xdr:row>
      <xdr:rowOff>1609725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266700"/>
          <a:ext cx="2181225" cy="1609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12600" cmpd="sng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876300</xdr:colOff>
      <xdr:row>1</xdr:row>
      <xdr:rowOff>0</xdr:rowOff>
    </xdr:from>
    <xdr:to>
      <xdr:col>2</xdr:col>
      <xdr:colOff>3067050</xdr:colOff>
      <xdr:row>1</xdr:row>
      <xdr:rowOff>1609725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266700"/>
          <a:ext cx="2181225" cy="1609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12600" cmpd="sng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876300</xdr:colOff>
      <xdr:row>1</xdr:row>
      <xdr:rowOff>0</xdr:rowOff>
    </xdr:from>
    <xdr:to>
      <xdr:col>2</xdr:col>
      <xdr:colOff>3067050</xdr:colOff>
      <xdr:row>1</xdr:row>
      <xdr:rowOff>1609725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266700"/>
          <a:ext cx="2181225" cy="1609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12600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876300</xdr:colOff>
      <xdr:row>1</xdr:row>
      <xdr:rowOff>0</xdr:rowOff>
    </xdr:from>
    <xdr:to>
      <xdr:col>2</xdr:col>
      <xdr:colOff>3067050</xdr:colOff>
      <xdr:row>1</xdr:row>
      <xdr:rowOff>1609725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266700"/>
          <a:ext cx="2181225" cy="1609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12600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876300</xdr:colOff>
      <xdr:row>1</xdr:row>
      <xdr:rowOff>0</xdr:rowOff>
    </xdr:from>
    <xdr:to>
      <xdr:col>2</xdr:col>
      <xdr:colOff>3067050</xdr:colOff>
      <xdr:row>1</xdr:row>
      <xdr:rowOff>1609725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266700"/>
          <a:ext cx="2181225" cy="1609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12600" cmpd="sng"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876300</xdr:colOff>
      <xdr:row>1</xdr:row>
      <xdr:rowOff>0</xdr:rowOff>
    </xdr:from>
    <xdr:to>
      <xdr:col>2</xdr:col>
      <xdr:colOff>3067050</xdr:colOff>
      <xdr:row>1</xdr:row>
      <xdr:rowOff>1609725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266700"/>
          <a:ext cx="2181225" cy="1609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12600" cmpd="sng">
          <a:noFill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876300</xdr:colOff>
      <xdr:row>1</xdr:row>
      <xdr:rowOff>0</xdr:rowOff>
    </xdr:from>
    <xdr:to>
      <xdr:col>2</xdr:col>
      <xdr:colOff>3067050</xdr:colOff>
      <xdr:row>1</xdr:row>
      <xdr:rowOff>1609725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266700"/>
          <a:ext cx="2181225" cy="1609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12600" cmpd="sng">
          <a:noFill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876300</xdr:colOff>
      <xdr:row>1</xdr:row>
      <xdr:rowOff>0</xdr:rowOff>
    </xdr:from>
    <xdr:to>
      <xdr:col>2</xdr:col>
      <xdr:colOff>3067050</xdr:colOff>
      <xdr:row>1</xdr:row>
      <xdr:rowOff>1609725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266700"/>
          <a:ext cx="2181225" cy="1609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12600" cmpd="sng">
          <a:noFill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876300</xdr:colOff>
      <xdr:row>1</xdr:row>
      <xdr:rowOff>0</xdr:rowOff>
    </xdr:from>
    <xdr:to>
      <xdr:col>2</xdr:col>
      <xdr:colOff>3067050</xdr:colOff>
      <xdr:row>1</xdr:row>
      <xdr:rowOff>1609725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266700"/>
          <a:ext cx="2181225" cy="1609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12600" cmpd="sng">
          <a:noFill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876300</xdr:colOff>
      <xdr:row>1</xdr:row>
      <xdr:rowOff>0</xdr:rowOff>
    </xdr:from>
    <xdr:to>
      <xdr:col>2</xdr:col>
      <xdr:colOff>3067050</xdr:colOff>
      <xdr:row>1</xdr:row>
      <xdr:rowOff>1609725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266700"/>
          <a:ext cx="2181225" cy="1609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12600" cmpd="sng">
          <a:noFill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876300</xdr:colOff>
      <xdr:row>1</xdr:row>
      <xdr:rowOff>0</xdr:rowOff>
    </xdr:from>
    <xdr:to>
      <xdr:col>2</xdr:col>
      <xdr:colOff>3067050</xdr:colOff>
      <xdr:row>1</xdr:row>
      <xdr:rowOff>1609725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266700"/>
          <a:ext cx="2181225" cy="1609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12600" cmpd="sng">
          <a:noFill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876300</xdr:colOff>
      <xdr:row>1</xdr:row>
      <xdr:rowOff>0</xdr:rowOff>
    </xdr:from>
    <xdr:to>
      <xdr:col>2</xdr:col>
      <xdr:colOff>3067050</xdr:colOff>
      <xdr:row>1</xdr:row>
      <xdr:rowOff>1609725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266700"/>
          <a:ext cx="2181225" cy="1609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12600" cmpd="sng">
          <a:noFill/>
        </a:ln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876300</xdr:colOff>
      <xdr:row>1</xdr:row>
      <xdr:rowOff>0</xdr:rowOff>
    </xdr:from>
    <xdr:to>
      <xdr:col>2</xdr:col>
      <xdr:colOff>3067050</xdr:colOff>
      <xdr:row>1</xdr:row>
      <xdr:rowOff>1609725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266700"/>
          <a:ext cx="2181225" cy="1609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12600" cmpd="sng">
          <a:noFill/>
        </a:ln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876300</xdr:colOff>
      <xdr:row>1</xdr:row>
      <xdr:rowOff>0</xdr:rowOff>
    </xdr:from>
    <xdr:to>
      <xdr:col>2</xdr:col>
      <xdr:colOff>3067050</xdr:colOff>
      <xdr:row>1</xdr:row>
      <xdr:rowOff>1609725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266700"/>
          <a:ext cx="2181225" cy="1609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12600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876300</xdr:colOff>
      <xdr:row>1</xdr:row>
      <xdr:rowOff>0</xdr:rowOff>
    </xdr:from>
    <xdr:to>
      <xdr:col>2</xdr:col>
      <xdr:colOff>3067050</xdr:colOff>
      <xdr:row>1</xdr:row>
      <xdr:rowOff>1609725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266700"/>
          <a:ext cx="2181225" cy="1609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12600" cmpd="sng">
          <a:noFill/>
        </a:ln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876300</xdr:colOff>
      <xdr:row>1</xdr:row>
      <xdr:rowOff>0</xdr:rowOff>
    </xdr:from>
    <xdr:to>
      <xdr:col>2</xdr:col>
      <xdr:colOff>3067050</xdr:colOff>
      <xdr:row>1</xdr:row>
      <xdr:rowOff>1609725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266700"/>
          <a:ext cx="2181225" cy="1609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12600" cmpd="sng">
          <a:noFill/>
        </a:ln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876300</xdr:colOff>
      <xdr:row>1</xdr:row>
      <xdr:rowOff>0</xdr:rowOff>
    </xdr:from>
    <xdr:to>
      <xdr:col>2</xdr:col>
      <xdr:colOff>3067050</xdr:colOff>
      <xdr:row>1</xdr:row>
      <xdr:rowOff>1609725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266700"/>
          <a:ext cx="2181225" cy="1609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12600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876300</xdr:colOff>
      <xdr:row>1</xdr:row>
      <xdr:rowOff>0</xdr:rowOff>
    </xdr:from>
    <xdr:to>
      <xdr:col>2</xdr:col>
      <xdr:colOff>3067050</xdr:colOff>
      <xdr:row>1</xdr:row>
      <xdr:rowOff>1609725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266700"/>
          <a:ext cx="2181225" cy="1609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12600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876300</xdr:colOff>
      <xdr:row>1</xdr:row>
      <xdr:rowOff>0</xdr:rowOff>
    </xdr:from>
    <xdr:to>
      <xdr:col>2</xdr:col>
      <xdr:colOff>3067050</xdr:colOff>
      <xdr:row>1</xdr:row>
      <xdr:rowOff>1609725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266700"/>
          <a:ext cx="2181225" cy="1609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12600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876300</xdr:colOff>
      <xdr:row>1</xdr:row>
      <xdr:rowOff>0</xdr:rowOff>
    </xdr:from>
    <xdr:to>
      <xdr:col>2</xdr:col>
      <xdr:colOff>3067050</xdr:colOff>
      <xdr:row>1</xdr:row>
      <xdr:rowOff>1609725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266700"/>
          <a:ext cx="2181225" cy="1609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12600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876300</xdr:colOff>
      <xdr:row>1</xdr:row>
      <xdr:rowOff>0</xdr:rowOff>
    </xdr:from>
    <xdr:to>
      <xdr:col>2</xdr:col>
      <xdr:colOff>3067050</xdr:colOff>
      <xdr:row>1</xdr:row>
      <xdr:rowOff>1609725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266700"/>
          <a:ext cx="2181225" cy="1609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1260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0"/>
  <sheetViews>
    <sheetView showGridLines="0" zoomScalePageLayoutView="0" workbookViewId="0" topLeftCell="A1">
      <selection activeCell="D12" sqref="D12"/>
    </sheetView>
  </sheetViews>
  <sheetFormatPr defaultColWidth="9.7109375" defaultRowHeight="15" customHeight="1"/>
  <cols>
    <col min="1" max="1" width="9.00390625" style="1" customWidth="1"/>
    <col min="2" max="2" width="27.7109375" style="1" customWidth="1"/>
    <col min="3" max="3" width="23.28125" style="1" customWidth="1"/>
    <col min="4" max="4" width="29.7109375" style="1" customWidth="1"/>
    <col min="5" max="5" width="9.28125" style="1" customWidth="1"/>
    <col min="6" max="6" width="12.140625" style="1" customWidth="1"/>
    <col min="7" max="7" width="9.00390625" style="1" customWidth="1"/>
    <col min="8" max="8" width="23.00390625" style="1" customWidth="1"/>
    <col min="9" max="9" width="37.140625" style="1" customWidth="1"/>
    <col min="10" max="10" width="22.7109375" style="1" customWidth="1"/>
    <col min="11" max="11" width="37.140625" style="1" customWidth="1"/>
    <col min="12" max="16384" width="9.7109375" style="1" customWidth="1"/>
  </cols>
  <sheetData>
    <row r="1" spans="1:11" ht="60.7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/>
      <c r="H1" s="4"/>
      <c r="I1" s="4"/>
      <c r="J1" s="4"/>
      <c r="K1" s="4"/>
    </row>
    <row r="2" spans="1:11" ht="15.75" customHeight="1">
      <c r="A2" s="5"/>
      <c r="B2" s="3"/>
      <c r="C2" s="3"/>
      <c r="D2" s="3"/>
      <c r="E2" s="6"/>
      <c r="F2" s="7"/>
      <c r="G2" s="8"/>
      <c r="H2" s="9" t="s">
        <v>6</v>
      </c>
      <c r="I2" s="73" t="s">
        <v>7</v>
      </c>
      <c r="J2" s="73"/>
      <c r="K2" s="73"/>
    </row>
    <row r="3" spans="1:11" ht="15.75" customHeight="1">
      <c r="A3" s="5">
        <v>1</v>
      </c>
      <c r="B3" s="10" t="s">
        <v>8</v>
      </c>
      <c r="C3" s="10" t="s">
        <v>9</v>
      </c>
      <c r="D3" s="11" t="s">
        <v>10</v>
      </c>
      <c r="E3" s="6" t="s">
        <v>11</v>
      </c>
      <c r="F3" s="7"/>
      <c r="G3" s="8"/>
      <c r="H3" s="12" t="s">
        <v>12</v>
      </c>
      <c r="I3" s="74" t="s">
        <v>13</v>
      </c>
      <c r="J3" s="74"/>
      <c r="K3" s="74"/>
    </row>
    <row r="4" spans="1:11" ht="16.5" customHeight="1">
      <c r="A4" s="5">
        <v>2</v>
      </c>
      <c r="B4" s="10" t="s">
        <v>14</v>
      </c>
      <c r="C4" s="10" t="s">
        <v>15</v>
      </c>
      <c r="D4" s="11" t="s">
        <v>16</v>
      </c>
      <c r="E4" s="6" t="s">
        <v>11</v>
      </c>
      <c r="F4" s="7"/>
      <c r="G4" s="8"/>
      <c r="H4" s="13" t="s">
        <v>17</v>
      </c>
      <c r="I4" s="75">
        <v>45444</v>
      </c>
      <c r="J4" s="75"/>
      <c r="K4" s="75"/>
    </row>
    <row r="5" spans="1:11" ht="16.5" customHeight="1">
      <c r="A5" s="5">
        <v>3</v>
      </c>
      <c r="B5" s="10" t="s">
        <v>18</v>
      </c>
      <c r="C5" s="10" t="s">
        <v>19</v>
      </c>
      <c r="D5" s="11" t="s">
        <v>20</v>
      </c>
      <c r="E5" s="6" t="s">
        <v>11</v>
      </c>
      <c r="F5" s="7"/>
      <c r="G5" s="3"/>
      <c r="H5" s="14"/>
      <c r="I5" s="14"/>
      <c r="J5" s="14"/>
      <c r="K5" s="14"/>
    </row>
    <row r="6" spans="1:11" ht="18.75" customHeight="1">
      <c r="A6" s="5">
        <v>4</v>
      </c>
      <c r="B6" s="10" t="s">
        <v>7</v>
      </c>
      <c r="C6" s="10" t="s">
        <v>21</v>
      </c>
      <c r="D6" s="11" t="s">
        <v>16</v>
      </c>
      <c r="E6" s="6" t="s">
        <v>22</v>
      </c>
      <c r="F6" s="7"/>
      <c r="G6" s="8"/>
      <c r="H6" s="76" t="s">
        <v>23</v>
      </c>
      <c r="I6" s="76"/>
      <c r="J6" s="76"/>
      <c r="K6" s="76"/>
    </row>
    <row r="7" spans="1:11" ht="15.75" customHeight="1">
      <c r="A7" s="5">
        <v>5</v>
      </c>
      <c r="B7" s="15" t="s">
        <v>24</v>
      </c>
      <c r="C7" s="16" t="s">
        <v>25</v>
      </c>
      <c r="D7" s="17" t="s">
        <v>26</v>
      </c>
      <c r="E7" s="6" t="s">
        <v>22</v>
      </c>
      <c r="F7" s="7"/>
      <c r="G7" s="8"/>
      <c r="H7" s="12" t="s">
        <v>27</v>
      </c>
      <c r="I7" s="6" t="s">
        <v>28</v>
      </c>
      <c r="J7" s="18" t="s">
        <v>29</v>
      </c>
      <c r="K7" s="19" t="s">
        <v>30</v>
      </c>
    </row>
    <row r="8" spans="1:11" ht="16.5" customHeight="1">
      <c r="A8" s="5">
        <v>6</v>
      </c>
      <c r="B8" s="10" t="s">
        <v>31</v>
      </c>
      <c r="C8" t="s">
        <v>32</v>
      </c>
      <c r="D8" s="11" t="s">
        <v>20</v>
      </c>
      <c r="E8" s="6" t="s">
        <v>33</v>
      </c>
      <c r="F8" s="7"/>
      <c r="G8" s="8"/>
      <c r="H8" s="13" t="s">
        <v>34</v>
      </c>
      <c r="I8" s="20" t="s">
        <v>35</v>
      </c>
      <c r="J8" s="21" t="s">
        <v>36</v>
      </c>
      <c r="K8" s="22" t="s">
        <v>30</v>
      </c>
    </row>
    <row r="9" spans="1:11" ht="16.5" customHeight="1">
      <c r="A9" s="5">
        <v>7</v>
      </c>
      <c r="B9" s="10" t="s">
        <v>37</v>
      </c>
      <c r="C9" s="10" t="s">
        <v>38</v>
      </c>
      <c r="D9" s="11" t="s">
        <v>39</v>
      </c>
      <c r="E9" s="6" t="s">
        <v>33</v>
      </c>
      <c r="F9" s="7"/>
      <c r="G9" s="3"/>
      <c r="H9" s="14"/>
      <c r="I9" s="14"/>
      <c r="J9" s="14"/>
      <c r="K9" s="14"/>
    </row>
    <row r="10" spans="1:11" ht="18.75" customHeight="1">
      <c r="A10" s="5">
        <v>8</v>
      </c>
      <c r="B10" s="10" t="s">
        <v>40</v>
      </c>
      <c r="C10" s="10" t="s">
        <v>41</v>
      </c>
      <c r="D10" s="11" t="s">
        <v>42</v>
      </c>
      <c r="E10" s="6" t="s">
        <v>33</v>
      </c>
      <c r="F10" s="7"/>
      <c r="G10" s="8"/>
      <c r="H10" s="76" t="s">
        <v>43</v>
      </c>
      <c r="I10" s="76"/>
      <c r="J10" s="76"/>
      <c r="K10" s="76"/>
    </row>
    <row r="11" spans="1:11" ht="15.75" customHeight="1">
      <c r="A11" s="5">
        <v>9</v>
      </c>
      <c r="B11" s="16"/>
      <c r="C11" s="17"/>
      <c r="D11" s="17"/>
      <c r="E11" s="6"/>
      <c r="F11" s="7"/>
      <c r="G11" s="8"/>
      <c r="H11" s="12" t="s">
        <v>27</v>
      </c>
      <c r="I11" s="6" t="s">
        <v>28</v>
      </c>
      <c r="J11" s="18" t="s">
        <v>29</v>
      </c>
      <c r="K11" s="19" t="s">
        <v>30</v>
      </c>
    </row>
    <row r="12" spans="1:11" ht="16.5" customHeight="1">
      <c r="A12" s="5">
        <v>10</v>
      </c>
      <c r="B12" s="16"/>
      <c r="C12" s="17"/>
      <c r="D12" s="17"/>
      <c r="E12" s="6"/>
      <c r="F12" s="7"/>
      <c r="G12" s="8"/>
      <c r="H12" s="13" t="s">
        <v>34</v>
      </c>
      <c r="I12" s="20" t="s">
        <v>35</v>
      </c>
      <c r="J12" s="21" t="s">
        <v>36</v>
      </c>
      <c r="K12" s="22" t="s">
        <v>30</v>
      </c>
    </row>
    <row r="13" spans="1:11" ht="16.5" customHeight="1">
      <c r="A13" s="5">
        <v>11</v>
      </c>
      <c r="B13" s="23"/>
      <c r="C13" s="23"/>
      <c r="D13" s="23"/>
      <c r="E13" s="6"/>
      <c r="F13" s="7"/>
      <c r="G13" s="3"/>
      <c r="H13" s="14"/>
      <c r="I13" s="14"/>
      <c r="J13" s="14"/>
      <c r="K13" s="14"/>
    </row>
    <row r="14" spans="1:11" ht="18.75" customHeight="1">
      <c r="A14" s="5">
        <v>12</v>
      </c>
      <c r="B14" s="24"/>
      <c r="C14" s="24"/>
      <c r="D14" s="24"/>
      <c r="E14" s="6"/>
      <c r="F14" s="7"/>
      <c r="G14" s="8"/>
      <c r="H14" s="76" t="s">
        <v>44</v>
      </c>
      <c r="I14" s="76"/>
      <c r="J14" s="76"/>
      <c r="K14" s="76"/>
    </row>
    <row r="15" spans="1:11" ht="15.75" customHeight="1">
      <c r="A15" s="5">
        <v>13</v>
      </c>
      <c r="B15" s="24"/>
      <c r="C15" s="24"/>
      <c r="D15" s="24"/>
      <c r="E15" s="6"/>
      <c r="F15" s="7"/>
      <c r="G15" s="8"/>
      <c r="H15" s="12" t="s">
        <v>27</v>
      </c>
      <c r="I15" s="6" t="s">
        <v>28</v>
      </c>
      <c r="J15" s="18" t="s">
        <v>29</v>
      </c>
      <c r="K15" s="19" t="s">
        <v>30</v>
      </c>
    </row>
    <row r="16" spans="1:11" ht="16.5" customHeight="1">
      <c r="A16" s="5">
        <v>14</v>
      </c>
      <c r="B16" s="24"/>
      <c r="C16" s="24"/>
      <c r="D16" s="24"/>
      <c r="E16" s="6"/>
      <c r="F16" s="7"/>
      <c r="G16" s="8"/>
      <c r="H16" s="13" t="s">
        <v>34</v>
      </c>
      <c r="I16" s="20" t="s">
        <v>35</v>
      </c>
      <c r="J16" s="21" t="s">
        <v>36</v>
      </c>
      <c r="K16" s="22" t="s">
        <v>30</v>
      </c>
    </row>
    <row r="17" spans="1:11" ht="16.5" customHeight="1">
      <c r="A17" s="5">
        <v>15</v>
      </c>
      <c r="B17" s="24"/>
      <c r="C17" s="24"/>
      <c r="D17" s="24"/>
      <c r="E17" s="6"/>
      <c r="F17" s="7"/>
      <c r="G17" s="3"/>
      <c r="H17" s="14"/>
      <c r="I17" s="14"/>
      <c r="J17" s="14"/>
      <c r="K17" s="14"/>
    </row>
    <row r="18" spans="1:11" ht="18.75" customHeight="1">
      <c r="A18" s="5">
        <v>16</v>
      </c>
      <c r="B18" s="24"/>
      <c r="C18" s="24"/>
      <c r="D18" s="24"/>
      <c r="E18" s="7"/>
      <c r="F18" s="7"/>
      <c r="G18" s="8"/>
      <c r="H18" s="76" t="s">
        <v>45</v>
      </c>
      <c r="I18" s="76"/>
      <c r="J18" s="76"/>
      <c r="K18" s="76"/>
    </row>
    <row r="19" spans="1:11" ht="15.75" customHeight="1">
      <c r="A19" s="5"/>
      <c r="B19" s="24"/>
      <c r="C19" s="24"/>
      <c r="D19" s="24"/>
      <c r="E19" s="7"/>
      <c r="F19" s="7"/>
      <c r="G19" s="8"/>
      <c r="H19" s="12" t="s">
        <v>27</v>
      </c>
      <c r="I19" s="6" t="s">
        <v>30</v>
      </c>
      <c r="J19" s="18" t="s">
        <v>29</v>
      </c>
      <c r="K19" s="19" t="s">
        <v>30</v>
      </c>
    </row>
    <row r="20" spans="1:11" ht="16.5" customHeight="1">
      <c r="A20" s="5"/>
      <c r="B20" s="24"/>
      <c r="C20" s="24"/>
      <c r="D20" s="24"/>
      <c r="E20" s="7"/>
      <c r="F20" s="7"/>
      <c r="G20" s="8"/>
      <c r="H20" s="13" t="s">
        <v>34</v>
      </c>
      <c r="I20" s="20" t="s">
        <v>30</v>
      </c>
      <c r="J20" s="21" t="s">
        <v>36</v>
      </c>
      <c r="K20" s="22" t="s">
        <v>30</v>
      </c>
    </row>
    <row r="21" spans="1:11" ht="15.75" customHeight="1">
      <c r="A21" s="5"/>
      <c r="B21" s="24"/>
      <c r="C21" s="24"/>
      <c r="D21" s="24"/>
      <c r="E21" s="7"/>
      <c r="F21" s="7"/>
      <c r="G21" s="3"/>
      <c r="H21" s="25"/>
      <c r="I21" s="25"/>
      <c r="J21" s="25"/>
      <c r="K21" s="25"/>
    </row>
    <row r="22" spans="1:11" ht="15.75" customHeight="1">
      <c r="A22" s="5"/>
      <c r="B22" s="24"/>
      <c r="C22" s="24"/>
      <c r="D22" s="24"/>
      <c r="E22" s="7"/>
      <c r="F22" s="7"/>
      <c r="G22" s="3"/>
      <c r="H22" s="3"/>
      <c r="I22" s="3"/>
      <c r="J22" s="3"/>
      <c r="K22" s="3"/>
    </row>
    <row r="23" spans="1:11" ht="15.75" customHeight="1">
      <c r="A23" s="5"/>
      <c r="B23" s="24"/>
      <c r="C23" s="24"/>
      <c r="D23" s="24"/>
      <c r="E23" s="7"/>
      <c r="F23" s="7"/>
      <c r="G23" s="3"/>
      <c r="H23" s="26" t="s">
        <v>46</v>
      </c>
      <c r="I23" s="3"/>
      <c r="J23" s="3"/>
      <c r="K23" s="3"/>
    </row>
    <row r="24" spans="1:11" ht="15.75" customHeight="1">
      <c r="A24" s="5"/>
      <c r="B24" s="24"/>
      <c r="C24" s="24"/>
      <c r="D24" s="24"/>
      <c r="E24" s="7"/>
      <c r="F24" s="7"/>
      <c r="G24" s="3"/>
      <c r="H24" s="26" t="s">
        <v>47</v>
      </c>
      <c r="I24" s="3"/>
      <c r="J24" s="3"/>
      <c r="K24" s="3"/>
    </row>
    <row r="25" spans="1:11" ht="15.75" customHeight="1">
      <c r="A25" s="5"/>
      <c r="B25" s="24"/>
      <c r="C25" s="24"/>
      <c r="D25" s="24"/>
      <c r="E25" s="7"/>
      <c r="F25" s="7"/>
      <c r="G25" s="3"/>
      <c r="H25" s="26" t="s">
        <v>48</v>
      </c>
      <c r="I25" s="3"/>
      <c r="J25" s="3"/>
      <c r="K25" s="3"/>
    </row>
    <row r="26" spans="1:11" ht="15.75" customHeight="1">
      <c r="A26" s="5"/>
      <c r="B26" s="24"/>
      <c r="C26" s="24"/>
      <c r="D26" s="24"/>
      <c r="E26" s="7"/>
      <c r="F26" s="7"/>
      <c r="G26" s="3"/>
      <c r="H26" s="26" t="s">
        <v>49</v>
      </c>
      <c r="I26" s="3"/>
      <c r="J26" s="3"/>
      <c r="K26" s="3"/>
    </row>
    <row r="27" spans="1:11" ht="15.75" customHeight="1">
      <c r="A27" s="5"/>
      <c r="B27" s="24"/>
      <c r="C27" s="24"/>
      <c r="D27" s="24"/>
      <c r="E27" s="7"/>
      <c r="F27" s="7"/>
      <c r="G27" s="3"/>
      <c r="H27" s="3"/>
      <c r="I27" s="3"/>
      <c r="J27" s="3"/>
      <c r="K27" s="3"/>
    </row>
    <row r="28" spans="1:11" ht="15.75" customHeight="1">
      <c r="A28" s="5"/>
      <c r="B28" s="27"/>
      <c r="C28" s="27"/>
      <c r="D28" s="27"/>
      <c r="E28" s="7"/>
      <c r="F28" s="7"/>
      <c r="G28" s="3"/>
      <c r="H28" s="3"/>
      <c r="I28" s="3"/>
      <c r="J28" s="3"/>
      <c r="K28" s="3"/>
    </row>
    <row r="29" spans="1:11" ht="15.75" customHeight="1">
      <c r="A29" s="5"/>
      <c r="B29" s="27"/>
      <c r="C29" s="27"/>
      <c r="D29" s="27"/>
      <c r="E29" s="7"/>
      <c r="F29" s="7"/>
      <c r="G29" s="3"/>
      <c r="H29" s="3"/>
      <c r="I29" s="3"/>
      <c r="J29" s="3"/>
      <c r="K29" s="3"/>
    </row>
    <row r="30" spans="1:11" ht="15.75" customHeight="1">
      <c r="A30" s="5"/>
      <c r="B30" s="27"/>
      <c r="C30" s="27"/>
      <c r="D30" s="27"/>
      <c r="E30" s="7"/>
      <c r="F30" s="7"/>
      <c r="G30" s="3"/>
      <c r="H30" s="3"/>
      <c r="I30" s="3"/>
      <c r="J30" s="3"/>
      <c r="K30" s="3"/>
    </row>
    <row r="31" spans="1:11" ht="15.75" customHeight="1">
      <c r="A31" s="5"/>
      <c r="B31" s="27"/>
      <c r="C31" s="27"/>
      <c r="D31" s="27"/>
      <c r="E31" s="7"/>
      <c r="F31" s="7"/>
      <c r="G31" s="3"/>
      <c r="H31" s="3"/>
      <c r="I31" s="3"/>
      <c r="J31" s="3"/>
      <c r="K31" s="3"/>
    </row>
    <row r="32" spans="1:11" ht="15.75" customHeight="1">
      <c r="A32" s="5"/>
      <c r="B32" s="27"/>
      <c r="C32" s="27"/>
      <c r="D32" s="27"/>
      <c r="E32" s="7"/>
      <c r="F32" s="7"/>
      <c r="G32" s="3"/>
      <c r="H32" s="3"/>
      <c r="I32" s="3"/>
      <c r="J32" s="3"/>
      <c r="K32" s="3"/>
    </row>
    <row r="33" spans="1:11" ht="15.75" customHeight="1">
      <c r="A33" s="5"/>
      <c r="B33" s="27"/>
      <c r="C33" s="27"/>
      <c r="D33" s="27"/>
      <c r="E33" s="7"/>
      <c r="F33" s="7"/>
      <c r="G33" s="3"/>
      <c r="H33" s="3"/>
      <c r="I33" s="3"/>
      <c r="J33" s="3"/>
      <c r="K33" s="3"/>
    </row>
    <row r="34" spans="1:11" ht="15.75" customHeight="1">
      <c r="A34" s="5"/>
      <c r="B34" s="27"/>
      <c r="C34" s="27"/>
      <c r="D34" s="27"/>
      <c r="E34" s="7"/>
      <c r="F34" s="7"/>
      <c r="G34" s="3"/>
      <c r="H34" s="3"/>
      <c r="I34" s="3"/>
      <c r="J34" s="3"/>
      <c r="K34" s="3"/>
    </row>
    <row r="35" spans="1:11" ht="15.75" customHeight="1">
      <c r="A35" s="5"/>
      <c r="B35" s="27"/>
      <c r="C35" s="27"/>
      <c r="D35" s="27"/>
      <c r="E35" s="7"/>
      <c r="F35" s="7"/>
      <c r="G35" s="3"/>
      <c r="H35" s="3"/>
      <c r="I35" s="3"/>
      <c r="J35" s="3"/>
      <c r="K35" s="3"/>
    </row>
    <row r="36" spans="1:11" ht="15.75" customHeight="1">
      <c r="A36" s="5"/>
      <c r="B36" s="27"/>
      <c r="C36" s="27"/>
      <c r="D36" s="27"/>
      <c r="E36" s="7"/>
      <c r="F36" s="7"/>
      <c r="G36" s="3"/>
      <c r="H36" s="3"/>
      <c r="I36" s="3"/>
      <c r="J36" s="3"/>
      <c r="K36" s="3"/>
    </row>
    <row r="37" spans="1:11" ht="15.75" customHeight="1">
      <c r="A37" s="5"/>
      <c r="B37" s="27"/>
      <c r="C37" s="27"/>
      <c r="D37" s="27"/>
      <c r="E37" s="7"/>
      <c r="F37" s="7"/>
      <c r="G37" s="3"/>
      <c r="H37" s="3"/>
      <c r="I37" s="3"/>
      <c r="J37" s="3"/>
      <c r="K37" s="3"/>
    </row>
    <row r="38" spans="1:11" ht="15.75" customHeight="1">
      <c r="A38" s="5"/>
      <c r="B38" s="27"/>
      <c r="C38" s="27"/>
      <c r="D38" s="27"/>
      <c r="E38" s="7"/>
      <c r="F38" s="7"/>
      <c r="G38" s="3"/>
      <c r="H38" s="3"/>
      <c r="I38" s="3"/>
      <c r="J38" s="3"/>
      <c r="K38" s="3"/>
    </row>
    <row r="39" spans="1:11" ht="15.75" customHeight="1">
      <c r="A39" s="5"/>
      <c r="B39" s="27"/>
      <c r="C39" s="27"/>
      <c r="D39" s="27"/>
      <c r="E39" s="7"/>
      <c r="F39" s="7"/>
      <c r="G39" s="3"/>
      <c r="H39" s="3"/>
      <c r="I39" s="3"/>
      <c r="J39" s="3"/>
      <c r="K39" s="3"/>
    </row>
    <row r="40" spans="1:11" ht="15.75" customHeight="1">
      <c r="A40" s="5"/>
      <c r="B40" s="27"/>
      <c r="C40" s="27"/>
      <c r="D40" s="27"/>
      <c r="E40" s="7"/>
      <c r="F40" s="7"/>
      <c r="G40" s="3"/>
      <c r="H40" s="3"/>
      <c r="I40" s="3"/>
      <c r="J40" s="3"/>
      <c r="K40" s="3"/>
    </row>
    <row r="41" spans="1:11" ht="15.75" customHeight="1">
      <c r="A41" s="5"/>
      <c r="B41" s="27"/>
      <c r="C41" s="27"/>
      <c r="D41" s="27"/>
      <c r="E41" s="7"/>
      <c r="F41" s="7"/>
      <c r="G41" s="3"/>
      <c r="H41" s="3"/>
      <c r="I41" s="3"/>
      <c r="J41" s="3"/>
      <c r="K41" s="3"/>
    </row>
    <row r="42" spans="1:11" ht="15.75" customHeight="1">
      <c r="A42" s="5"/>
      <c r="B42" s="27"/>
      <c r="C42" s="27"/>
      <c r="D42" s="27"/>
      <c r="E42" s="7"/>
      <c r="F42" s="7"/>
      <c r="G42" s="3"/>
      <c r="H42" s="3"/>
      <c r="I42" s="3"/>
      <c r="J42" s="3"/>
      <c r="K42" s="3"/>
    </row>
    <row r="43" spans="1:11" ht="15.75" customHeight="1">
      <c r="A43" s="5"/>
      <c r="B43" s="27"/>
      <c r="C43" s="27"/>
      <c r="D43" s="27"/>
      <c r="E43" s="7"/>
      <c r="F43" s="7"/>
      <c r="G43" s="3"/>
      <c r="H43" s="3"/>
      <c r="I43" s="3"/>
      <c r="J43" s="3"/>
      <c r="K43" s="3"/>
    </row>
    <row r="44" spans="1:11" ht="15.75" customHeight="1">
      <c r="A44" s="5"/>
      <c r="B44" s="27"/>
      <c r="C44" s="27"/>
      <c r="D44" s="27"/>
      <c r="E44" s="7"/>
      <c r="F44" s="7"/>
      <c r="G44" s="3"/>
      <c r="H44" s="3"/>
      <c r="I44" s="3"/>
      <c r="J44" s="3"/>
      <c r="K44" s="3"/>
    </row>
    <row r="45" spans="1:11" ht="15.75" customHeight="1">
      <c r="A45" s="5"/>
      <c r="B45" s="27"/>
      <c r="C45" s="27"/>
      <c r="D45" s="27"/>
      <c r="E45" s="7"/>
      <c r="F45" s="7"/>
      <c r="G45" s="3"/>
      <c r="H45" s="3"/>
      <c r="I45" s="3"/>
      <c r="J45" s="3"/>
      <c r="K45" s="3"/>
    </row>
    <row r="46" spans="1:11" ht="15.75" customHeight="1">
      <c r="A46" s="5"/>
      <c r="B46" s="27"/>
      <c r="C46" s="27"/>
      <c r="D46" s="27"/>
      <c r="E46" s="7"/>
      <c r="F46" s="7"/>
      <c r="G46" s="3"/>
      <c r="H46" s="3"/>
      <c r="I46" s="3"/>
      <c r="J46" s="3"/>
      <c r="K46" s="3"/>
    </row>
    <row r="47" spans="1:11" ht="15.75" customHeight="1">
      <c r="A47" s="5"/>
      <c r="B47" s="27"/>
      <c r="C47" s="27"/>
      <c r="D47" s="27"/>
      <c r="E47" s="7"/>
      <c r="F47" s="7"/>
      <c r="G47" s="3"/>
      <c r="H47" s="3"/>
      <c r="I47" s="3"/>
      <c r="J47" s="3"/>
      <c r="K47" s="3"/>
    </row>
    <row r="48" spans="1:11" ht="15.75" customHeight="1">
      <c r="A48" s="5"/>
      <c r="B48" s="27"/>
      <c r="C48" s="27"/>
      <c r="D48" s="27"/>
      <c r="E48" s="7"/>
      <c r="F48" s="7"/>
      <c r="G48" s="3"/>
      <c r="H48" s="3"/>
      <c r="I48" s="3"/>
      <c r="J48" s="3"/>
      <c r="K48" s="3"/>
    </row>
    <row r="49" spans="1:11" ht="15.75" customHeight="1">
      <c r="A49" s="5"/>
      <c r="B49" s="27"/>
      <c r="C49" s="27"/>
      <c r="D49" s="27"/>
      <c r="E49" s="7"/>
      <c r="F49" s="7"/>
      <c r="G49" s="3"/>
      <c r="H49" s="3"/>
      <c r="I49" s="3"/>
      <c r="J49" s="3"/>
      <c r="K49" s="3"/>
    </row>
    <row r="50" spans="1:11" ht="15.75" customHeight="1">
      <c r="A50" s="5"/>
      <c r="B50" s="27"/>
      <c r="C50" s="27"/>
      <c r="D50" s="27"/>
      <c r="E50" s="7"/>
      <c r="F50" s="7"/>
      <c r="G50" s="3"/>
      <c r="H50" s="3"/>
      <c r="I50" s="3"/>
      <c r="J50" s="3"/>
      <c r="K50" s="3"/>
    </row>
    <row r="51" spans="1:11" ht="15.75" customHeight="1">
      <c r="A51" s="5"/>
      <c r="B51" s="27"/>
      <c r="C51" s="27"/>
      <c r="D51" s="27"/>
      <c r="E51" s="7"/>
      <c r="F51" s="7"/>
      <c r="G51" s="3"/>
      <c r="H51" s="3"/>
      <c r="I51" s="3"/>
      <c r="J51" s="3"/>
      <c r="K51" s="3"/>
    </row>
    <row r="52" spans="1:11" ht="1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ht="1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ht="1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ht="1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ht="1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ht="1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ht="1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ht="1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ht="1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ht="1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ht="1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ht="1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ht="1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ht="1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ht="15" customHeight="1">
      <c r="A69" s="28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5" customHeight="1">
      <c r="A70" s="29" t="s">
        <v>11</v>
      </c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5" customHeight="1">
      <c r="A71" s="29" t="s">
        <v>22</v>
      </c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5" customHeight="1">
      <c r="A72" s="29" t="s">
        <v>33</v>
      </c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5" customHeight="1">
      <c r="A73" s="29" t="s">
        <v>50</v>
      </c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ht="1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ht="1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ht="15" customHeight="1">
      <c r="A80" s="18" t="s">
        <v>51</v>
      </c>
      <c r="B80" s="3"/>
      <c r="C80" s="3"/>
      <c r="D80" s="3"/>
      <c r="E80" s="3"/>
      <c r="F80" s="3"/>
      <c r="G80" s="3"/>
      <c r="H80" s="3"/>
      <c r="I80" s="3"/>
      <c r="J80" s="3"/>
      <c r="K80" s="3"/>
    </row>
  </sheetData>
  <sheetProtection selectLockedCells="1" selectUnlockedCells="1"/>
  <mergeCells count="7">
    <mergeCell ref="H18:K18"/>
    <mergeCell ref="I2:K2"/>
    <mergeCell ref="I3:K3"/>
    <mergeCell ref="I4:K4"/>
    <mergeCell ref="H6:K6"/>
    <mergeCell ref="H10:K10"/>
    <mergeCell ref="H14:K14"/>
  </mergeCells>
  <dataValidations count="2">
    <dataValidation type="list" allowBlank="1" showInputMessage="1" showErrorMessage="1" sqref="F2:F51">
      <formula1>"N"</formula1>
      <formula2>0</formula2>
    </dataValidation>
    <dataValidation type="list" allowBlank="1" showInputMessage="1" showErrorMessage="1" sqref="E3:E10 E18:E51">
      <formula1>"OB-Z,OB1,OB2,OB3"</formula1>
      <formula2>0</formula2>
    </dataValidation>
  </dataValidations>
  <printOptions/>
  <pageMargins left="0.7" right="0.7" top="1.18125" bottom="1.18125" header="0.5118055555555555" footer="0.7875"/>
  <pageSetup horizontalDpi="300" verticalDpi="300" orientation="portrait"/>
  <headerFooter alignWithMargins="0">
    <oddFooter>&amp;C&amp;"Helvetica Neue,Běžné"&amp;12&amp;P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6"/>
  <sheetViews>
    <sheetView showGridLines="0" zoomScalePageLayoutView="0" workbookViewId="0" topLeftCell="A7">
      <selection activeCell="C15" sqref="C15"/>
    </sheetView>
  </sheetViews>
  <sheetFormatPr defaultColWidth="9.7109375" defaultRowHeight="15" customHeight="1"/>
  <cols>
    <col min="1" max="1" width="14.7109375" style="1" customWidth="1"/>
    <col min="2" max="2" width="7.57421875" style="1" customWidth="1"/>
    <col min="3" max="3" width="69.28125" style="1" customWidth="1"/>
    <col min="4" max="5" width="16.28125" style="1" customWidth="1"/>
    <col min="6" max="6" width="5.8515625" style="1" customWidth="1"/>
    <col min="7" max="7" width="17.7109375" style="1" customWidth="1"/>
    <col min="8" max="8" width="7.57421875" style="1" customWidth="1"/>
    <col min="9" max="9" width="8.7109375" style="1" customWidth="1"/>
    <col min="10" max="11" width="9.00390625" style="1" customWidth="1"/>
    <col min="12" max="16384" width="9.7109375" style="1" customWidth="1"/>
  </cols>
  <sheetData>
    <row r="1" spans="1:11" ht="21" customHeight="1">
      <c r="A1" s="78" t="s">
        <v>91</v>
      </c>
      <c r="B1" s="78"/>
      <c r="C1" s="78"/>
      <c r="D1" s="78"/>
      <c r="E1" s="78"/>
      <c r="F1" s="78"/>
      <c r="G1" s="78"/>
      <c r="H1" s="45"/>
      <c r="I1" s="3"/>
      <c r="J1" s="3"/>
      <c r="K1" s="3"/>
    </row>
    <row r="2" spans="1:11" ht="129.75" customHeight="1">
      <c r="A2" s="79"/>
      <c r="B2" s="79"/>
      <c r="C2" s="79"/>
      <c r="D2" s="79"/>
      <c r="E2" s="79"/>
      <c r="F2" s="79"/>
      <c r="G2" s="79"/>
      <c r="H2" s="45"/>
      <c r="I2" s="3"/>
      <c r="J2" s="3"/>
      <c r="K2" s="3"/>
    </row>
    <row r="3" spans="1:11" ht="15.75" customHeight="1">
      <c r="A3" s="46" t="s">
        <v>92</v>
      </c>
      <c r="B3" s="47"/>
      <c r="C3" s="80" t="str">
        <f>Startovka!I2</f>
        <v>Dana Háková </v>
      </c>
      <c r="D3" s="80"/>
      <c r="E3" s="80"/>
      <c r="F3" s="80"/>
      <c r="G3" s="80"/>
      <c r="H3" s="48"/>
      <c r="I3" s="3"/>
      <c r="J3" s="3"/>
      <c r="K3" s="3"/>
    </row>
    <row r="4" spans="1:11" ht="15.75" customHeight="1">
      <c r="A4" s="46" t="s">
        <v>93</v>
      </c>
      <c r="B4" s="47"/>
      <c r="C4" s="80" t="str">
        <f>Startovka!I3</f>
        <v>Zkoušky Obedience Chomutov </v>
      </c>
      <c r="D4" s="80"/>
      <c r="E4" s="80"/>
      <c r="F4" s="80"/>
      <c r="G4" s="80"/>
      <c r="H4" s="48"/>
      <c r="I4" s="3"/>
      <c r="J4" s="3"/>
      <c r="K4" s="3"/>
    </row>
    <row r="5" spans="1:11" ht="15.75" customHeight="1">
      <c r="A5" s="46" t="s">
        <v>94</v>
      </c>
      <c r="B5" s="47"/>
      <c r="C5" s="81">
        <f>Startovka!I4</f>
        <v>45444</v>
      </c>
      <c r="D5" s="81"/>
      <c r="E5" s="81"/>
      <c r="F5" s="81"/>
      <c r="G5" s="81"/>
      <c r="H5" s="49"/>
      <c r="I5" s="50"/>
      <c r="J5" s="50"/>
      <c r="K5" s="50"/>
    </row>
    <row r="6" spans="1:11" ht="15.75" customHeight="1">
      <c r="A6" s="46" t="s">
        <v>95</v>
      </c>
      <c r="B6" s="47"/>
      <c r="C6" s="71" t="str">
        <f>D17</f>
        <v>Petra Štolová </v>
      </c>
      <c r="D6" s="80" t="str">
        <f>IF(E17="není"," ",E17)</f>
        <v> </v>
      </c>
      <c r="E6" s="80"/>
      <c r="F6" s="80"/>
      <c r="G6" s="80"/>
      <c r="H6" s="83"/>
      <c r="I6" s="83"/>
      <c r="J6" s="83"/>
      <c r="K6" s="83"/>
    </row>
    <row r="7" spans="1:11" ht="15.75" customHeight="1">
      <c r="A7" s="46" t="s">
        <v>96</v>
      </c>
      <c r="B7" s="47"/>
      <c r="C7" s="71" t="str">
        <f>IF(C13="OB-Z",Startovka!I8,IF(C13="OB1",Startovka!I12,IF(C13="OB2",Startovka!I16,IF(C13="OB3",Startovka!I20))))</f>
        <v>Lenka Tomanová </v>
      </c>
      <c r="D7" s="80" t="str">
        <f>IF(E17="není"," ",IF(C13="OB-Z",Startovka!K8,IF(C13="OB1",Startovka!K12,IF(C13="OB2",Startovka!K16,IF(C13="OB3",Startovka!K20)))))</f>
        <v> </v>
      </c>
      <c r="E7" s="80"/>
      <c r="F7" s="80"/>
      <c r="G7" s="80"/>
      <c r="H7" s="52"/>
      <c r="I7" s="53"/>
      <c r="J7" s="53"/>
      <c r="K7" s="53"/>
    </row>
    <row r="8" spans="1:11" ht="15.75" customHeight="1">
      <c r="A8" s="54"/>
      <c r="B8" s="55"/>
      <c r="C8" s="56"/>
      <c r="D8" s="57"/>
      <c r="E8" s="57"/>
      <c r="F8" s="57"/>
      <c r="G8" s="57"/>
      <c r="H8" s="48"/>
      <c r="I8" s="3"/>
      <c r="J8" s="3"/>
      <c r="K8" s="3"/>
    </row>
    <row r="9" spans="1:11" ht="19.5" customHeight="1">
      <c r="A9" s="84" t="s">
        <v>97</v>
      </c>
      <c r="B9" s="84"/>
      <c r="C9" s="59" t="str">
        <f>Startovka!B8</f>
        <v>Magdalena Kolářová </v>
      </c>
      <c r="D9" s="85" t="s">
        <v>98</v>
      </c>
      <c r="E9" s="85"/>
      <c r="F9" s="85"/>
      <c r="G9" s="85"/>
      <c r="H9" s="3"/>
      <c r="I9" s="3"/>
      <c r="J9" s="3"/>
      <c r="K9" s="3"/>
    </row>
    <row r="10" spans="1:11" ht="19.5" customHeight="1">
      <c r="A10" s="84" t="s">
        <v>99</v>
      </c>
      <c r="B10" s="84"/>
      <c r="C10" s="59" t="s">
        <v>89</v>
      </c>
      <c r="D10" s="86" t="s">
        <v>100</v>
      </c>
      <c r="E10" s="86"/>
      <c r="F10" s="86"/>
      <c r="G10" s="86"/>
      <c r="H10" s="3"/>
      <c r="I10" s="3"/>
      <c r="J10" s="3"/>
      <c r="K10" s="3"/>
    </row>
    <row r="11" spans="1:11" ht="19.5" customHeight="1">
      <c r="A11" s="84" t="s">
        <v>101</v>
      </c>
      <c r="B11" s="84"/>
      <c r="C11" s="59" t="str">
        <f>Startovka!D8</f>
        <v>Border Collie </v>
      </c>
      <c r="D11" s="86"/>
      <c r="E11" s="86"/>
      <c r="F11" s="86"/>
      <c r="G11" s="86"/>
      <c r="H11" s="3"/>
      <c r="I11" s="3"/>
      <c r="J11" s="3"/>
      <c r="K11" s="3"/>
    </row>
    <row r="12" spans="1:11" ht="19.5" customHeight="1">
      <c r="A12" s="84" t="s">
        <v>102</v>
      </c>
      <c r="B12" s="84"/>
      <c r="C12" s="58">
        <f>Startovka!A8</f>
        <v>6</v>
      </c>
      <c r="D12" s="86"/>
      <c r="E12" s="86"/>
      <c r="F12" s="86"/>
      <c r="G12" s="86"/>
      <c r="H12" s="3"/>
      <c r="I12" s="3"/>
      <c r="J12" s="3"/>
      <c r="K12" s="3"/>
    </row>
    <row r="13" spans="1:11" ht="19.5" customHeight="1">
      <c r="A13" s="84" t="s">
        <v>103</v>
      </c>
      <c r="B13" s="84"/>
      <c r="C13" s="59" t="str">
        <f>Startovka!E8</f>
        <v>OB2</v>
      </c>
      <c r="D13" s="87" t="s">
        <v>104</v>
      </c>
      <c r="E13" s="87"/>
      <c r="F13" s="87"/>
      <c r="G13" s="28"/>
      <c r="H13" s="3"/>
      <c r="I13" s="3"/>
      <c r="J13" s="3"/>
      <c r="K13" s="3"/>
    </row>
    <row r="14" spans="1:11" ht="19.5" customHeight="1">
      <c r="A14" s="84" t="s">
        <v>105</v>
      </c>
      <c r="B14" s="84"/>
      <c r="C14" s="58">
        <f>Výsledky!G8</f>
        <v>1</v>
      </c>
      <c r="D14" s="87" t="str">
        <f>IF(C13="OB3","Žlutá karta"," ")</f>
        <v> </v>
      </c>
      <c r="E14" s="87"/>
      <c r="F14" s="87"/>
      <c r="G14" s="28"/>
      <c r="H14" s="3"/>
      <c r="I14" s="3"/>
      <c r="J14" s="3"/>
      <c r="K14" s="3"/>
    </row>
    <row r="15" spans="1:11" ht="15" customHeight="1">
      <c r="A15" s="61"/>
      <c r="B15" s="57"/>
      <c r="C15" s="57"/>
      <c r="D15" s="62"/>
      <c r="E15" s="62"/>
      <c r="F15" s="62"/>
      <c r="G15" s="62"/>
      <c r="H15" s="48"/>
      <c r="I15" s="3"/>
      <c r="J15" s="3"/>
      <c r="K15" s="3"/>
    </row>
    <row r="16" spans="1:11" ht="47.25" customHeight="1">
      <c r="A16" s="63"/>
      <c r="B16" s="30" t="s">
        <v>52</v>
      </c>
      <c r="C16" s="30" t="s">
        <v>53</v>
      </c>
      <c r="D16" s="30" t="s">
        <v>106</v>
      </c>
      <c r="E16" s="30" t="s">
        <v>107</v>
      </c>
      <c r="F16" s="30" t="s">
        <v>54</v>
      </c>
      <c r="G16" s="30" t="s">
        <v>108</v>
      </c>
      <c r="H16" s="3"/>
      <c r="I16" s="3"/>
      <c r="J16" s="3"/>
      <c r="K16" s="3"/>
    </row>
    <row r="17" spans="1:11" ht="15.75" customHeight="1">
      <c r="A17" s="63"/>
      <c r="B17" s="64"/>
      <c r="C17" s="64"/>
      <c r="D17" s="72" t="str">
        <f>IF(C13="OB-Z",Startovka!I7,IF(C13="OB1",Startovka!I11,IF(C13="OB2",Startovka!I15,IF(C13="OB3",Startovka!I19))))</f>
        <v>Petra Štolová </v>
      </c>
      <c r="E17" s="72" t="str">
        <f>IF(C13="OB-Z",Startovka!K7,IF(C13="OB1",Startovka!K11,IF(C13="OB2",Startovka!K15,IF(C13="OB3",Startovka!K19))))</f>
        <v>není</v>
      </c>
      <c r="F17" s="64"/>
      <c r="G17" s="64"/>
      <c r="H17" s="3"/>
      <c r="I17" s="3"/>
      <c r="J17" s="3"/>
      <c r="K17" s="3"/>
    </row>
    <row r="18" spans="1:11" ht="15.75" customHeight="1">
      <c r="A18" s="63"/>
      <c r="B18" s="31">
        <v>1</v>
      </c>
      <c r="C18" s="32" t="str">
        <f>IF(C13="OB-Z",Cviky!B3,IF(C13="OB1",Cviky!F3,IF(C13="OB2",Cviky!J3,IF(C13="OB3",Cviky!N3," "))))</f>
        <v>Odložení vleže ve skupině</v>
      </c>
      <c r="D18" s="66">
        <v>9</v>
      </c>
      <c r="E18" s="66"/>
      <c r="F18" s="31">
        <f>IF(C13="OB-Z",Cviky!C3,IF(C13="OB1",Cviky!G3,IF(C13="OB2",Cviky!K3,IF(C13="OB3",Cviky!O3," "))))</f>
        <v>3</v>
      </c>
      <c r="G18" s="67">
        <f>IF(E17="není",H18,I18)</f>
        <v>27</v>
      </c>
      <c r="H18" s="68">
        <f aca="true" t="shared" si="0" ref="H18:H27">SUM(D18*F18)</f>
        <v>27</v>
      </c>
      <c r="I18" s="68">
        <f aca="true" t="shared" si="1" ref="I18:I27">SUM(((D18+E18)*F18)/2)</f>
        <v>13.5</v>
      </c>
      <c r="J18" s="3"/>
      <c r="K18" s="3"/>
    </row>
    <row r="19" spans="1:11" ht="15.75" customHeight="1">
      <c r="A19" s="63"/>
      <c r="B19" s="31">
        <v>2</v>
      </c>
      <c r="C19" s="32" t="str">
        <f>IF(C13="OB-Z",Cviky!B4,IF(C13="OB1",Cviky!F4,IF(C13="OB2",Cviky!J4,IF(C13="OB3",Cviky!N4," "))))</f>
        <v>Ovladatelnost na dálku</v>
      </c>
      <c r="D19" s="66">
        <v>6.5</v>
      </c>
      <c r="E19" s="66"/>
      <c r="F19" s="31">
        <f>IF(C13="OB-Z",Cviky!C4,IF(C13="OB1",Cviky!G4,IF(C13="OB2",Cviky!K4,IF(C13="OB3",Cviky!O4," "))))</f>
        <v>4</v>
      </c>
      <c r="G19" s="67">
        <f>IF(E17="není",H19,I19)</f>
        <v>26</v>
      </c>
      <c r="H19" s="68">
        <f t="shared" si="0"/>
        <v>26</v>
      </c>
      <c r="I19" s="68">
        <f t="shared" si="1"/>
        <v>13</v>
      </c>
      <c r="J19" s="3"/>
      <c r="K19" s="3"/>
    </row>
    <row r="20" spans="1:11" ht="15.75" customHeight="1">
      <c r="A20" s="63"/>
      <c r="B20" s="31">
        <v>3</v>
      </c>
      <c r="C20" s="32" t="str">
        <f>IF(C13="OB-Z",Cviky!B5,IF(C13="OB1",Cviky!F5,IF(C13="OB2",Cviky!J5,IF(C13="OB3",Cviky!N5," "))))</f>
        <v>Vyslání okolo skupiny kuželů/barelu, zastavení a skok přes překážku</v>
      </c>
      <c r="D20" s="66">
        <v>10</v>
      </c>
      <c r="E20" s="66"/>
      <c r="F20" s="31">
        <f>IF(C13="OB-Z",Cviky!C5,IF(C13="OB1",Cviky!G5,IF(C13="OB2",Cviky!K5,IF(C13="OB3",Cviky!O5," "))))</f>
        <v>3</v>
      </c>
      <c r="G20" s="67">
        <f>IF(E17="není",H20,I20)</f>
        <v>30</v>
      </c>
      <c r="H20" s="68">
        <f t="shared" si="0"/>
        <v>30</v>
      </c>
      <c r="I20" s="68">
        <f t="shared" si="1"/>
        <v>15</v>
      </c>
      <c r="J20" s="3"/>
      <c r="K20" s="3"/>
    </row>
    <row r="21" spans="1:11" ht="15.75" customHeight="1">
      <c r="A21" s="63"/>
      <c r="B21" s="31">
        <v>4</v>
      </c>
      <c r="C21" s="32" t="str">
        <f>IF(C13="OB-Z",Cviky!B6,IF(C13="OB1",Cviky!F6,IF(C13="OB2",Cviky!J6,IF(C13="OB3",Cviky!N6," "))))</f>
        <v>Směrový aport</v>
      </c>
      <c r="D21" s="66">
        <v>0</v>
      </c>
      <c r="E21" s="66"/>
      <c r="F21" s="31">
        <f>IF(C13="OB-Z",Cviky!C6,IF(C13="OB1",Cviky!G6,IF(C13="OB2",Cviky!K6,IF(C13="OB3",Cviky!O6," "))))</f>
        <v>3</v>
      </c>
      <c r="G21" s="67">
        <f>IF(E17="není",H21,I21)</f>
        <v>0</v>
      </c>
      <c r="H21" s="68">
        <f t="shared" si="0"/>
        <v>0</v>
      </c>
      <c r="I21" s="68">
        <f t="shared" si="1"/>
        <v>0</v>
      </c>
      <c r="J21" s="3"/>
      <c r="K21" s="3"/>
    </row>
    <row r="22" spans="1:11" ht="15.75" customHeight="1">
      <c r="A22" s="63"/>
      <c r="B22" s="31">
        <v>5</v>
      </c>
      <c r="C22" s="32" t="str">
        <f>IF(C13="OB-Z",Cviky!B7,IF(C13="OB1",Cviky!F7,IF(C13="OB2",Cviky!J7,IF(C13="OB3",Cviky!N7," "))))</f>
        <v>Chůze u nohy</v>
      </c>
      <c r="D22" s="66">
        <v>8.5</v>
      </c>
      <c r="E22" s="66"/>
      <c r="F22" s="31">
        <f>IF(C13="OB-Z",Cviky!C7,IF(C13="OB1",Cviky!G7,IF(C13="OB2",Cviky!K7,IF(C13="OB3",Cviky!O7," "))))</f>
        <v>4</v>
      </c>
      <c r="G22" s="67">
        <f>IF(E17="není",H22,I22)</f>
        <v>34</v>
      </c>
      <c r="H22" s="68">
        <f t="shared" si="0"/>
        <v>34</v>
      </c>
      <c r="I22" s="68">
        <f t="shared" si="1"/>
        <v>17</v>
      </c>
      <c r="J22" s="3"/>
      <c r="K22" s="3"/>
    </row>
    <row r="23" spans="1:11" ht="15.75" customHeight="1">
      <c r="A23" s="63"/>
      <c r="B23" s="31">
        <v>6</v>
      </c>
      <c r="C23" s="32" t="str">
        <f>IF(C13="OB-Z",Cviky!B8,IF(C13="OB1",Cviky!F8,IF(C13="OB2",Cviky!J8,IF(C13="OB3",Cviky!N8," "))))</f>
        <v>Odložení za pochodu do stoje/sedu/lehu</v>
      </c>
      <c r="D23" s="66">
        <v>5</v>
      </c>
      <c r="E23" s="66"/>
      <c r="F23" s="31">
        <f>IF(C13="OB-Z",Cviky!C8,IF(C13="OB1",Cviky!G8,IF(C13="OB2",Cviky!K8,IF(C13="OB3",Cviky!O8," "))))</f>
        <v>3</v>
      </c>
      <c r="G23" s="67">
        <f>IF(E17="není",H23,I23)</f>
        <v>15</v>
      </c>
      <c r="H23" s="68">
        <f t="shared" si="0"/>
        <v>15</v>
      </c>
      <c r="I23" s="68">
        <f t="shared" si="1"/>
        <v>7.5</v>
      </c>
      <c r="J23" s="3"/>
      <c r="K23" s="3"/>
    </row>
    <row r="24" spans="1:11" ht="15.75" customHeight="1">
      <c r="A24" s="63"/>
      <c r="B24" s="31">
        <v>7</v>
      </c>
      <c r="C24" s="32" t="str">
        <f>IF(C13="OB-Z",Cviky!B9,IF(C13="OB1",Cviky!F9,IF(C13="OB2",Cviky!J9,IF(C13="OB3",Cviky!N9," "))))</f>
        <v>Pachová identifikace a aport</v>
      </c>
      <c r="D24" s="66">
        <v>9</v>
      </c>
      <c r="E24" s="66"/>
      <c r="F24" s="31">
        <f>IF(C13="OB-Z",Cviky!C9,IF(C13="OB1",Cviky!G9,IF(C13="OB2",Cviky!K9,IF(C13="OB3",Cviky!O9," "))))</f>
        <v>3</v>
      </c>
      <c r="G24" s="67">
        <f>IF(E17="není",H24,I24)</f>
        <v>27</v>
      </c>
      <c r="H24" s="68">
        <f t="shared" si="0"/>
        <v>27</v>
      </c>
      <c r="I24" s="68">
        <f t="shared" si="1"/>
        <v>13.5</v>
      </c>
      <c r="J24" s="3"/>
      <c r="K24" s="3"/>
    </row>
    <row r="25" spans="1:11" ht="15.75" customHeight="1">
      <c r="A25" s="63"/>
      <c r="B25" s="31">
        <v>8</v>
      </c>
      <c r="C25" s="32" t="str">
        <f>IF(C13="OB-Z",Cviky!B10,IF(C13="OB1",Cviky!F10,IF(C13="OB2",Cviky!J10,IF(C13="OB3",Cviky!N10," "))))</f>
        <v>Vyslání do čtverce, položení a přivolání</v>
      </c>
      <c r="D25" s="66">
        <v>0</v>
      </c>
      <c r="E25" s="66"/>
      <c r="F25" s="31">
        <f>IF(C13="OB-Z",Cviky!C10,IF(C13="OB1",Cviky!G10,IF(C13="OB2",Cviky!K10,IF(C13="OB3",Cviky!O10," "))))</f>
        <v>4</v>
      </c>
      <c r="G25" s="67">
        <f>IF(E17="není",H25,I25)</f>
        <v>0</v>
      </c>
      <c r="H25" s="68">
        <f t="shared" si="0"/>
        <v>0</v>
      </c>
      <c r="I25" s="68">
        <f t="shared" si="1"/>
        <v>0</v>
      </c>
      <c r="J25" s="3"/>
      <c r="K25" s="3"/>
    </row>
    <row r="26" spans="1:11" ht="15.75" customHeight="1">
      <c r="A26" s="63"/>
      <c r="B26" s="31">
        <v>9</v>
      </c>
      <c r="C26" s="32" t="str">
        <f>IF(C13="OB-Z",Cviky!B11,IF(C13="OB1",Cviky!F11,IF(C13="OB2",Cviky!J11,IF(C13="OB3",Cviky!N11," "))))</f>
        <v>Přivolání se zastavením</v>
      </c>
      <c r="D26" s="66">
        <v>9</v>
      </c>
      <c r="E26" s="66"/>
      <c r="F26" s="31">
        <f>IF(C13="OB-Z",Cviky!C11,IF(C13="OB1",Cviky!G11,IF(C13="OB2",Cviky!K11,IF(C13="OB3",Cviky!O11," "))))</f>
        <v>3</v>
      </c>
      <c r="G26" s="67">
        <f>IF(E17="není",H26,I26)</f>
        <v>27</v>
      </c>
      <c r="H26" s="68">
        <f t="shared" si="0"/>
        <v>27</v>
      </c>
      <c r="I26" s="68">
        <f t="shared" si="1"/>
        <v>13.5</v>
      </c>
      <c r="J26" s="3"/>
      <c r="K26" s="3"/>
    </row>
    <row r="27" spans="1:11" ht="15.75" customHeight="1">
      <c r="A27" s="63"/>
      <c r="B27" s="31">
        <v>10</v>
      </c>
      <c r="C27" s="32" t="str">
        <f>IF(C13="OB-Z",Cviky!B12,IF(C13="OB2",Cviky!J12,IF(C13="OB3",Cviky!N12," ")))</f>
        <v>Celkový dojem</v>
      </c>
      <c r="D27" s="66">
        <v>8</v>
      </c>
      <c r="E27" s="66"/>
      <c r="F27" s="31">
        <f>IF(C13="OB-Z",Cviky!C12,IF(C13="OB1",Cviky!G12,IF(C13="OB2",Cviky!K12,IF(C13="OB3",Cviky!O12," "))))</f>
        <v>2</v>
      </c>
      <c r="G27" s="67">
        <f>IF(E17="není",H27,I27)</f>
        <v>16</v>
      </c>
      <c r="H27" s="68">
        <f t="shared" si="0"/>
        <v>16</v>
      </c>
      <c r="I27" s="68">
        <f t="shared" si="1"/>
        <v>8</v>
      </c>
      <c r="J27" s="3"/>
      <c r="K27" s="3"/>
    </row>
    <row r="28" spans="1:11" ht="15.75" customHeight="1">
      <c r="A28" s="63"/>
      <c r="B28" s="88" t="s">
        <v>109</v>
      </c>
      <c r="C28" s="88"/>
      <c r="D28" s="91">
        <f>IF(G13="ano","0",IF(G14="ano",H28-20,SUM(G18:G27)))</f>
        <v>202</v>
      </c>
      <c r="E28" s="91"/>
      <c r="F28" s="91"/>
      <c r="G28" s="91"/>
      <c r="H28" s="68">
        <f>SUM(G18:G27)</f>
        <v>202</v>
      </c>
      <c r="I28" s="68"/>
      <c r="J28" s="3"/>
      <c r="K28" s="3"/>
    </row>
    <row r="29" spans="1:11" ht="15.75" customHeight="1">
      <c r="A29" s="63"/>
      <c r="B29" s="88" t="s">
        <v>110</v>
      </c>
      <c r="C29" s="88"/>
      <c r="D29" s="92" t="str">
        <f>IF(G13="ano","Diskvalifikace",IF(Startovka!F2="N","Nenastoupil",IF(D28&gt;=256,"Výborně",IF(D28&gt;=224,"Velmi dobře",IF(D28&gt;=192,"Dobře",IF(D28&lt;=191.9,"Nehodnocen"," "))))))</f>
        <v>Dobře</v>
      </c>
      <c r="E29" s="92"/>
      <c r="F29" s="92"/>
      <c r="G29" s="92"/>
      <c r="H29" s="3"/>
      <c r="I29" s="3"/>
      <c r="J29" s="3"/>
      <c r="K29" s="3"/>
    </row>
    <row r="30" spans="1:11" ht="15" customHeight="1">
      <c r="A30" s="61"/>
      <c r="B30" s="69"/>
      <c r="C30" s="69"/>
      <c r="D30" s="69"/>
      <c r="E30" s="69"/>
      <c r="F30" s="69"/>
      <c r="G30" s="69"/>
      <c r="H30" s="48"/>
      <c r="I30" s="3"/>
      <c r="J30" s="3"/>
      <c r="K30" s="3"/>
    </row>
    <row r="31" spans="1:11" ht="15" customHeight="1">
      <c r="A31" s="61"/>
      <c r="B31" s="56"/>
      <c r="C31" s="56"/>
      <c r="D31" s="56"/>
      <c r="E31" s="56"/>
      <c r="F31" s="56"/>
      <c r="G31" s="56"/>
      <c r="H31" s="48"/>
      <c r="I31" s="3"/>
      <c r="J31" s="3"/>
      <c r="K31" s="3"/>
    </row>
    <row r="32" spans="1:11" ht="15" customHeight="1">
      <c r="A32" s="61"/>
      <c r="B32" s="56"/>
      <c r="C32" s="56"/>
      <c r="D32" s="56"/>
      <c r="E32" s="56"/>
      <c r="F32" s="56"/>
      <c r="G32" s="56"/>
      <c r="H32" s="48"/>
      <c r="I32" s="3"/>
      <c r="J32" s="3"/>
      <c r="K32" s="3"/>
    </row>
    <row r="33" spans="1:11" ht="15" customHeight="1">
      <c r="A33" s="61"/>
      <c r="B33" s="56"/>
      <c r="C33" s="56"/>
      <c r="D33" s="56"/>
      <c r="E33" s="56"/>
      <c r="F33" s="56"/>
      <c r="G33" s="56"/>
      <c r="H33" s="48"/>
      <c r="I33" s="3"/>
      <c r="J33" s="3"/>
      <c r="K33" s="3"/>
    </row>
    <row r="34" spans="1:11" ht="15" customHeight="1">
      <c r="A34" s="61"/>
      <c r="B34" s="56"/>
      <c r="C34" s="56"/>
      <c r="D34" s="56"/>
      <c r="E34" s="56"/>
      <c r="F34" s="56"/>
      <c r="G34" s="56"/>
      <c r="H34" s="48"/>
      <c r="I34" s="3"/>
      <c r="J34" s="3"/>
      <c r="K34" s="3"/>
    </row>
    <row r="35" spans="1:11" ht="15" customHeight="1">
      <c r="A35" s="61"/>
      <c r="B35" s="56"/>
      <c r="C35" s="56"/>
      <c r="D35" s="56"/>
      <c r="E35" s="56"/>
      <c r="F35" s="56"/>
      <c r="G35" s="56"/>
      <c r="H35" s="48"/>
      <c r="I35" s="3"/>
      <c r="J35" s="3"/>
      <c r="K35" s="3"/>
    </row>
    <row r="36" spans="1:11" ht="15" customHeight="1">
      <c r="A36" s="70"/>
      <c r="B36" s="57"/>
      <c r="C36" s="57"/>
      <c r="D36" s="57"/>
      <c r="E36" s="57"/>
      <c r="F36" s="57"/>
      <c r="G36" s="57"/>
      <c r="H36" s="48"/>
      <c r="I36" s="3"/>
      <c r="J36" s="3"/>
      <c r="K36" s="3"/>
    </row>
  </sheetData>
  <sheetProtection selectLockedCells="1" selectUnlockedCell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A1:G1"/>
    <mergeCell ref="A2:G2"/>
    <mergeCell ref="C3:G3"/>
    <mergeCell ref="C4:G4"/>
    <mergeCell ref="C5:G5"/>
    <mergeCell ref="D6:G6"/>
  </mergeCells>
  <conditionalFormatting sqref="D18:E27 G18:G27">
    <cfRule type="cellIs" priority="1" dxfId="0" operator="lessThan" stopIfTrue="1">
      <formula>0</formula>
    </cfRule>
  </conditionalFormatting>
  <printOptions/>
  <pageMargins left="0.11805555555555555" right="0.11805555555555555" top="0.19652777777777777" bottom="0.19652777777777777" header="0.5118055555555555" footer="0.19652777777777777"/>
  <pageSetup horizontalDpi="300" verticalDpi="300" orientation="landscape" scale="71"/>
  <headerFooter alignWithMargins="0">
    <oddFooter>&amp;C&amp;"Helvetica Neue,Běžné"&amp;12&amp;P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36"/>
  <sheetViews>
    <sheetView showGridLines="0" zoomScalePageLayoutView="0" workbookViewId="0" topLeftCell="A4">
      <selection activeCell="C13" sqref="C13"/>
    </sheetView>
  </sheetViews>
  <sheetFormatPr defaultColWidth="9.7109375" defaultRowHeight="15" customHeight="1"/>
  <cols>
    <col min="1" max="1" width="14.7109375" style="1" customWidth="1"/>
    <col min="2" max="2" width="7.57421875" style="1" customWidth="1"/>
    <col min="3" max="3" width="69.28125" style="1" customWidth="1"/>
    <col min="4" max="5" width="16.28125" style="1" customWidth="1"/>
    <col min="6" max="6" width="5.8515625" style="1" customWidth="1"/>
    <col min="7" max="7" width="17.7109375" style="1" customWidth="1"/>
    <col min="8" max="8" width="7.57421875" style="1" customWidth="1"/>
    <col min="9" max="9" width="8.7109375" style="1" customWidth="1"/>
    <col min="10" max="11" width="9.00390625" style="1" customWidth="1"/>
    <col min="12" max="16384" width="9.7109375" style="1" customWidth="1"/>
  </cols>
  <sheetData>
    <row r="1" spans="1:11" ht="21" customHeight="1">
      <c r="A1" s="78" t="s">
        <v>91</v>
      </c>
      <c r="B1" s="78"/>
      <c r="C1" s="78"/>
      <c r="D1" s="78"/>
      <c r="E1" s="78"/>
      <c r="F1" s="78"/>
      <c r="G1" s="78"/>
      <c r="H1" s="45"/>
      <c r="I1" s="3"/>
      <c r="J1" s="3"/>
      <c r="K1" s="3"/>
    </row>
    <row r="2" spans="1:11" ht="129.75" customHeight="1">
      <c r="A2" s="79"/>
      <c r="B2" s="79"/>
      <c r="C2" s="79"/>
      <c r="D2" s="79"/>
      <c r="E2" s="79"/>
      <c r="F2" s="79"/>
      <c r="G2" s="79"/>
      <c r="H2" s="45"/>
      <c r="I2" s="3"/>
      <c r="J2" s="3"/>
      <c r="K2" s="3"/>
    </row>
    <row r="3" spans="1:11" ht="15.75" customHeight="1">
      <c r="A3" s="46" t="s">
        <v>92</v>
      </c>
      <c r="B3" s="47"/>
      <c r="C3" s="80" t="str">
        <f>Startovka!I2</f>
        <v>Dana Háková </v>
      </c>
      <c r="D3" s="80"/>
      <c r="E3" s="80"/>
      <c r="F3" s="80"/>
      <c r="G3" s="80"/>
      <c r="H3" s="48"/>
      <c r="I3" s="3"/>
      <c r="J3" s="3"/>
      <c r="K3" s="3"/>
    </row>
    <row r="4" spans="1:11" ht="15.75" customHeight="1">
      <c r="A4" s="46" t="s">
        <v>93</v>
      </c>
      <c r="B4" s="47"/>
      <c r="C4" s="80" t="str">
        <f>Startovka!I3</f>
        <v>Zkoušky Obedience Chomutov </v>
      </c>
      <c r="D4" s="80"/>
      <c r="E4" s="80"/>
      <c r="F4" s="80"/>
      <c r="G4" s="80"/>
      <c r="H4" s="48"/>
      <c r="I4" s="3"/>
      <c r="J4" s="3"/>
      <c r="K4" s="3"/>
    </row>
    <row r="5" spans="1:11" ht="15.75" customHeight="1">
      <c r="A5" s="46" t="s">
        <v>94</v>
      </c>
      <c r="B5" s="47"/>
      <c r="C5" s="81">
        <f>Startovka!I4</f>
        <v>45444</v>
      </c>
      <c r="D5" s="81"/>
      <c r="E5" s="81"/>
      <c r="F5" s="81"/>
      <c r="G5" s="81"/>
      <c r="H5" s="49"/>
      <c r="I5" s="50"/>
      <c r="J5" s="50"/>
      <c r="K5" s="50"/>
    </row>
    <row r="6" spans="1:11" ht="15.75" customHeight="1">
      <c r="A6" s="46" t="s">
        <v>95</v>
      </c>
      <c r="B6" s="47"/>
      <c r="C6" s="71" t="str">
        <f>D17</f>
        <v>Petra Štolová </v>
      </c>
      <c r="D6" s="80" t="str">
        <f>IF(E17="není"," ",E17)</f>
        <v> </v>
      </c>
      <c r="E6" s="80"/>
      <c r="F6" s="80"/>
      <c r="G6" s="80"/>
      <c r="H6" s="83"/>
      <c r="I6" s="83"/>
      <c r="J6" s="83"/>
      <c r="K6" s="83"/>
    </row>
    <row r="7" spans="1:11" ht="15.75" customHeight="1">
      <c r="A7" s="46" t="s">
        <v>96</v>
      </c>
      <c r="B7" s="47"/>
      <c r="C7" s="71" t="str">
        <f>IF(C13="OB-Z",Startovka!I8,IF(C13="OB1",Startovka!I12,IF(C13="OB2",Startovka!I16,IF(C13="OB3",Startovka!I20))))</f>
        <v>Lenka Tomanová </v>
      </c>
      <c r="D7" s="80" t="str">
        <f>IF(E17="není"," ",IF(C13="OB-Z",Startovka!K8,IF(C13="OB1",Startovka!K12,IF(C13="OB2",Startovka!K16,IF(C13="OB3",Startovka!K20)))))</f>
        <v> </v>
      </c>
      <c r="E7" s="80"/>
      <c r="F7" s="80"/>
      <c r="G7" s="80"/>
      <c r="H7" s="52"/>
      <c r="I7" s="53"/>
      <c r="J7" s="53"/>
      <c r="K7" s="53"/>
    </row>
    <row r="8" spans="1:11" ht="15.75" customHeight="1">
      <c r="A8" s="54"/>
      <c r="B8" s="55"/>
      <c r="C8" s="56"/>
      <c r="D8" s="57"/>
      <c r="E8" s="57"/>
      <c r="F8" s="57"/>
      <c r="G8" s="57"/>
      <c r="H8" s="48"/>
      <c r="I8" s="3"/>
      <c r="J8" s="3"/>
      <c r="K8" s="3"/>
    </row>
    <row r="9" spans="1:11" ht="19.5" customHeight="1">
      <c r="A9" s="84" t="s">
        <v>97</v>
      </c>
      <c r="B9" s="84"/>
      <c r="C9" s="59" t="str">
        <f>Startovka!B9</f>
        <v>Sabina Benešová </v>
      </c>
      <c r="D9" s="85" t="s">
        <v>98</v>
      </c>
      <c r="E9" s="85"/>
      <c r="F9" s="85"/>
      <c r="G9" s="85"/>
      <c r="H9" s="3"/>
      <c r="I9" s="3"/>
      <c r="J9" s="3"/>
      <c r="K9" s="3"/>
    </row>
    <row r="10" spans="1:11" ht="19.5" customHeight="1">
      <c r="A10" s="84" t="s">
        <v>99</v>
      </c>
      <c r="B10" s="84"/>
      <c r="C10" s="59" t="s">
        <v>90</v>
      </c>
      <c r="D10" s="86" t="s">
        <v>100</v>
      </c>
      <c r="E10" s="86"/>
      <c r="F10" s="86"/>
      <c r="G10" s="86"/>
      <c r="H10" s="3"/>
      <c r="I10" s="3"/>
      <c r="J10" s="3"/>
      <c r="K10" s="3"/>
    </row>
    <row r="11" spans="1:11" ht="19.5" customHeight="1">
      <c r="A11" s="84" t="s">
        <v>101</v>
      </c>
      <c r="B11" s="84"/>
      <c r="C11" s="59" t="str">
        <f>Startovka!D9</f>
        <v>Pražský krysařík</v>
      </c>
      <c r="D11" s="86"/>
      <c r="E11" s="86"/>
      <c r="F11" s="86"/>
      <c r="G11" s="86"/>
      <c r="H11" s="3"/>
      <c r="I11" s="3"/>
      <c r="J11" s="3"/>
      <c r="K11" s="3"/>
    </row>
    <row r="12" spans="1:11" ht="19.5" customHeight="1">
      <c r="A12" s="84" t="s">
        <v>102</v>
      </c>
      <c r="B12" s="84"/>
      <c r="C12" s="58">
        <f>Startovka!A9</f>
        <v>7</v>
      </c>
      <c r="D12" s="86"/>
      <c r="E12" s="86"/>
      <c r="F12" s="86"/>
      <c r="G12" s="86"/>
      <c r="H12" s="3"/>
      <c r="I12" s="3"/>
      <c r="J12" s="3"/>
      <c r="K12" s="3"/>
    </row>
    <row r="13" spans="1:11" ht="19.5" customHeight="1">
      <c r="A13" s="84" t="s">
        <v>103</v>
      </c>
      <c r="B13" s="84"/>
      <c r="C13" s="59" t="str">
        <f>Startovka!E9</f>
        <v>OB2</v>
      </c>
      <c r="D13" s="87" t="s">
        <v>104</v>
      </c>
      <c r="E13" s="87"/>
      <c r="F13" s="87"/>
      <c r="G13" s="60"/>
      <c r="H13" s="3"/>
      <c r="I13" s="3"/>
      <c r="J13" s="3"/>
      <c r="K13" s="3"/>
    </row>
    <row r="14" spans="1:11" ht="19.5" customHeight="1">
      <c r="A14" s="84" t="s">
        <v>105</v>
      </c>
      <c r="B14" s="84"/>
      <c r="C14" s="58">
        <f>Výsledky!G9</f>
        <v>2</v>
      </c>
      <c r="D14" s="87" t="str">
        <f>IF(C13="OB3","Žlutá karta"," ")</f>
        <v> </v>
      </c>
      <c r="E14" s="87"/>
      <c r="F14" s="87"/>
      <c r="G14" s="28"/>
      <c r="H14" s="3"/>
      <c r="I14" s="3"/>
      <c r="J14" s="3"/>
      <c r="K14" s="3"/>
    </row>
    <row r="15" spans="1:11" ht="15" customHeight="1">
      <c r="A15" s="61"/>
      <c r="B15" s="57"/>
      <c r="C15" s="57"/>
      <c r="D15" s="62"/>
      <c r="E15" s="62"/>
      <c r="F15" s="62"/>
      <c r="G15" s="62"/>
      <c r="H15" s="48"/>
      <c r="I15" s="3"/>
      <c r="J15" s="3"/>
      <c r="K15" s="3"/>
    </row>
    <row r="16" spans="1:11" ht="47.25" customHeight="1">
      <c r="A16" s="63"/>
      <c r="B16" s="30" t="s">
        <v>52</v>
      </c>
      <c r="C16" s="30" t="s">
        <v>53</v>
      </c>
      <c r="D16" s="30" t="s">
        <v>106</v>
      </c>
      <c r="E16" s="30" t="s">
        <v>107</v>
      </c>
      <c r="F16" s="30" t="s">
        <v>54</v>
      </c>
      <c r="G16" s="30" t="s">
        <v>108</v>
      </c>
      <c r="H16" s="3"/>
      <c r="I16" s="3"/>
      <c r="J16" s="3"/>
      <c r="K16" s="3"/>
    </row>
    <row r="17" spans="1:11" ht="15.75" customHeight="1">
      <c r="A17" s="63"/>
      <c r="B17" s="64"/>
      <c r="C17" s="64"/>
      <c r="D17" s="72" t="str">
        <f>IF(C13="OB-Z",Startovka!I7,IF(C13="OB1",Startovka!I11,IF(C13="OB2",Startovka!I15,IF(C13="OB3",Startovka!I19))))</f>
        <v>Petra Štolová </v>
      </c>
      <c r="E17" s="72" t="str">
        <f>IF(C13="OB-Z",Startovka!K7,IF(C13="OB1",Startovka!K11,IF(C13="OB2",Startovka!K15,IF(C13="OB3",Startovka!K19))))</f>
        <v>není</v>
      </c>
      <c r="F17" s="64"/>
      <c r="G17" s="64"/>
      <c r="H17" s="3"/>
      <c r="I17" s="3"/>
      <c r="J17" s="3"/>
      <c r="K17" s="3"/>
    </row>
    <row r="18" spans="1:11" ht="15.75" customHeight="1">
      <c r="A18" s="63"/>
      <c r="B18" s="31">
        <v>1</v>
      </c>
      <c r="C18" s="32" t="str">
        <f>IF(C13="OB-Z",Cviky!B3,IF(C13="OB1",Cviky!F3,IF(C13="OB2",Cviky!J3,IF(C13="OB3",Cviky!N3," "))))</f>
        <v>Odložení vleže ve skupině</v>
      </c>
      <c r="D18" s="66">
        <v>0</v>
      </c>
      <c r="E18" s="66"/>
      <c r="F18" s="31">
        <f>IF(C13="OB-Z",Cviky!C3,IF(C13="OB1",Cviky!G3,IF(C13="OB2",Cviky!K3,IF(C13="OB3",Cviky!O3," "))))</f>
        <v>3</v>
      </c>
      <c r="G18" s="67">
        <f>IF(E17="není",H18,I18)</f>
        <v>0</v>
      </c>
      <c r="H18" s="68">
        <f aca="true" t="shared" si="0" ref="H18:H27">SUM(D18*F18)</f>
        <v>0</v>
      </c>
      <c r="I18" s="68">
        <f aca="true" t="shared" si="1" ref="I18:I27">SUM(((D18+E18)*F18)/2)</f>
        <v>0</v>
      </c>
      <c r="J18" s="3"/>
      <c r="K18" s="3"/>
    </row>
    <row r="19" spans="1:11" ht="15.75" customHeight="1">
      <c r="A19" s="63"/>
      <c r="B19" s="31">
        <v>2</v>
      </c>
      <c r="C19" s="32" t="str">
        <f>IF(C13="OB-Z",Cviky!B4,IF(C13="OB1",Cviky!F4,IF(C13="OB2",Cviky!J4,IF(C13="OB3",Cviky!N4," "))))</f>
        <v>Ovladatelnost na dálku</v>
      </c>
      <c r="D19" s="66">
        <v>0</v>
      </c>
      <c r="E19" s="66"/>
      <c r="F19" s="31">
        <f>IF(C13="OB-Z",Cviky!C4,IF(C13="OB1",Cviky!G4,IF(C13="OB2",Cviky!K4,IF(C13="OB3",Cviky!O4," "))))</f>
        <v>4</v>
      </c>
      <c r="G19" s="67">
        <f>IF(E17="není",H19,I19)</f>
        <v>0</v>
      </c>
      <c r="H19" s="68">
        <f t="shared" si="0"/>
        <v>0</v>
      </c>
      <c r="I19" s="68">
        <f t="shared" si="1"/>
        <v>0</v>
      </c>
      <c r="J19" s="3"/>
      <c r="K19" s="3"/>
    </row>
    <row r="20" spans="1:11" ht="15.75" customHeight="1">
      <c r="A20" s="63"/>
      <c r="B20" s="31">
        <v>3</v>
      </c>
      <c r="C20" s="32" t="str">
        <f>IF(C13="OB-Z",Cviky!B5,IF(C13="OB1",Cviky!F5,IF(C13="OB2",Cviky!J5,IF(C13="OB3",Cviky!N5," "))))</f>
        <v>Vyslání okolo skupiny kuželů/barelu, zastavení a skok přes překážku</v>
      </c>
      <c r="D20" s="66">
        <v>0</v>
      </c>
      <c r="E20" s="66"/>
      <c r="F20" s="31">
        <f>IF(C13="OB-Z",Cviky!C5,IF(C13="OB1",Cviky!G5,IF(C13="OB2",Cviky!K5,IF(C13="OB3",Cviky!O5," "))))</f>
        <v>3</v>
      </c>
      <c r="G20" s="67">
        <f>IF(E17="není",H20,I20)</f>
        <v>0</v>
      </c>
      <c r="H20" s="68">
        <f t="shared" si="0"/>
        <v>0</v>
      </c>
      <c r="I20" s="68">
        <f t="shared" si="1"/>
        <v>0</v>
      </c>
      <c r="J20" s="3"/>
      <c r="K20" s="3"/>
    </row>
    <row r="21" spans="1:11" ht="15.75" customHeight="1">
      <c r="A21" s="63"/>
      <c r="B21" s="31">
        <v>4</v>
      </c>
      <c r="C21" s="32" t="str">
        <f>IF(C13="OB-Z",Cviky!B6,IF(C13="OB1",Cviky!F6,IF(C13="OB2",Cviky!J6,IF(C13="OB3",Cviky!N6," "))))</f>
        <v>Směrový aport</v>
      </c>
      <c r="D21" s="66">
        <v>0</v>
      </c>
      <c r="E21" s="66"/>
      <c r="F21" s="31">
        <f>IF(C13="OB-Z",Cviky!C6,IF(C13="OB1",Cviky!G6,IF(C13="OB2",Cviky!K6,IF(C13="OB3",Cviky!O6," "))))</f>
        <v>3</v>
      </c>
      <c r="G21" s="67">
        <f>IF(E17="není",H21,I21)</f>
        <v>0</v>
      </c>
      <c r="H21" s="68">
        <f t="shared" si="0"/>
        <v>0</v>
      </c>
      <c r="I21" s="68">
        <f t="shared" si="1"/>
        <v>0</v>
      </c>
      <c r="J21" s="3"/>
      <c r="K21" s="3"/>
    </row>
    <row r="22" spans="1:11" ht="15.75" customHeight="1">
      <c r="A22" s="63"/>
      <c r="B22" s="31">
        <v>5</v>
      </c>
      <c r="C22" s="32" t="str">
        <f>IF(C13="OB-Z",Cviky!B7,IF(C13="OB1",Cviky!F7,IF(C13="OB2",Cviky!J7,IF(C13="OB3",Cviky!N7," "))))</f>
        <v>Chůze u nohy</v>
      </c>
      <c r="D22" s="66"/>
      <c r="E22" s="66"/>
      <c r="F22" s="31">
        <f>IF(C13="OB-Z",Cviky!C7,IF(C13="OB1",Cviky!G7,IF(C13="OB2",Cviky!K7,IF(C13="OB3",Cviky!O7," "))))</f>
        <v>4</v>
      </c>
      <c r="G22" s="67">
        <f>IF(E17="není",H22,I22)</f>
        <v>0</v>
      </c>
      <c r="H22" s="68">
        <f t="shared" si="0"/>
        <v>0</v>
      </c>
      <c r="I22" s="68">
        <f t="shared" si="1"/>
        <v>0</v>
      </c>
      <c r="J22" s="3"/>
      <c r="K22" s="3"/>
    </row>
    <row r="23" spans="1:11" ht="15.75" customHeight="1">
      <c r="A23" s="63"/>
      <c r="B23" s="31">
        <v>6</v>
      </c>
      <c r="C23" s="32" t="str">
        <f>IF(C13="OB-Z",Cviky!B8,IF(C13="OB1",Cviky!F8,IF(C13="OB2",Cviky!J8,IF(C13="OB3",Cviky!N8," "))))</f>
        <v>Odložení za pochodu do stoje/sedu/lehu</v>
      </c>
      <c r="D23" s="66"/>
      <c r="E23" s="66"/>
      <c r="F23" s="31">
        <f>IF(C13="OB-Z",Cviky!C8,IF(C13="OB1",Cviky!G8,IF(C13="OB2",Cviky!K8,IF(C13="OB3",Cviky!O8," "))))</f>
        <v>3</v>
      </c>
      <c r="G23" s="67">
        <f>IF(E17="není",H23,I23)</f>
        <v>0</v>
      </c>
      <c r="H23" s="68">
        <f t="shared" si="0"/>
        <v>0</v>
      </c>
      <c r="I23" s="68">
        <f t="shared" si="1"/>
        <v>0</v>
      </c>
      <c r="J23" s="3"/>
      <c r="K23" s="3"/>
    </row>
    <row r="24" spans="1:11" ht="15.75" customHeight="1">
      <c r="A24" s="63"/>
      <c r="B24" s="31">
        <v>7</v>
      </c>
      <c r="C24" s="32" t="str">
        <f>IF(C13="OB-Z",Cviky!B9,IF(C13="OB1",Cviky!F9,IF(C13="OB2",Cviky!J9,IF(C13="OB3",Cviky!N9," "))))</f>
        <v>Pachová identifikace a aport</v>
      </c>
      <c r="D24" s="66"/>
      <c r="E24" s="66"/>
      <c r="F24" s="31">
        <f>IF(C13="OB-Z",Cviky!C9,IF(C13="OB1",Cviky!G9,IF(C13="OB2",Cviky!K9,IF(C13="OB3",Cviky!O9," "))))</f>
        <v>3</v>
      </c>
      <c r="G24" s="67">
        <f>IF(E17="není",H24,I24)</f>
        <v>0</v>
      </c>
      <c r="H24" s="68">
        <f t="shared" si="0"/>
        <v>0</v>
      </c>
      <c r="I24" s="68">
        <f t="shared" si="1"/>
        <v>0</v>
      </c>
      <c r="J24" s="3"/>
      <c r="K24" s="3"/>
    </row>
    <row r="25" spans="1:11" ht="15.75" customHeight="1">
      <c r="A25" s="63"/>
      <c r="B25" s="31">
        <v>8</v>
      </c>
      <c r="C25" s="32" t="str">
        <f>IF(C13="OB-Z",Cviky!B10,IF(C13="OB1",Cviky!F10,IF(C13="OB2",Cviky!J10,IF(C13="OB3",Cviky!N10," "))))</f>
        <v>Vyslání do čtverce, položení a přivolání</v>
      </c>
      <c r="D25" s="66"/>
      <c r="E25" s="66"/>
      <c r="F25" s="31">
        <f>IF(C13="OB-Z",Cviky!C10,IF(C13="OB1",Cviky!G10,IF(C13="OB2",Cviky!K10,IF(C13="OB3",Cviky!O10," "))))</f>
        <v>4</v>
      </c>
      <c r="G25" s="67">
        <f>IF(E17="není",H25,I25)</f>
        <v>0</v>
      </c>
      <c r="H25" s="68">
        <f t="shared" si="0"/>
        <v>0</v>
      </c>
      <c r="I25" s="68">
        <f t="shared" si="1"/>
        <v>0</v>
      </c>
      <c r="J25" s="3"/>
      <c r="K25" s="3"/>
    </row>
    <row r="26" spans="1:11" ht="15.75" customHeight="1">
      <c r="A26" s="63"/>
      <c r="B26" s="31">
        <v>9</v>
      </c>
      <c r="C26" s="32" t="str">
        <f>IF(C13="OB-Z",Cviky!B11,IF(C13="OB1",Cviky!F11,IF(C13="OB2",Cviky!J11,IF(C13="OB3",Cviky!N11," "))))</f>
        <v>Přivolání se zastavením</v>
      </c>
      <c r="D26" s="66"/>
      <c r="E26" s="66"/>
      <c r="F26" s="31">
        <f>IF(C13="OB-Z",Cviky!C11,IF(C13="OB1",Cviky!G11,IF(C13="OB2",Cviky!K11,IF(C13="OB3",Cviky!O11," "))))</f>
        <v>3</v>
      </c>
      <c r="G26" s="67">
        <f>IF(E17="není",H26,I26)</f>
        <v>0</v>
      </c>
      <c r="H26" s="68">
        <f t="shared" si="0"/>
        <v>0</v>
      </c>
      <c r="I26" s="68">
        <f t="shared" si="1"/>
        <v>0</v>
      </c>
      <c r="J26" s="3"/>
      <c r="K26" s="3"/>
    </row>
    <row r="27" spans="1:11" ht="15.75" customHeight="1">
      <c r="A27" s="63"/>
      <c r="B27" s="31">
        <v>10</v>
      </c>
      <c r="C27" s="32" t="str">
        <f>IF(C13="OB-Z",Cviky!B12,IF(C13="OB2",Cviky!J12,IF(C13="OB3",Cviky!N12," ")))</f>
        <v>Celkový dojem</v>
      </c>
      <c r="D27" s="66"/>
      <c r="E27" s="66"/>
      <c r="F27" s="31">
        <f>IF(C13="OB-Z",Cviky!C12,IF(C13="OB1",Cviky!G12,IF(C13="OB2",Cviky!K12,IF(C13="OB3",Cviky!O12," "))))</f>
        <v>2</v>
      </c>
      <c r="G27" s="67">
        <f>IF(E17="není",H27,I27)</f>
        <v>0</v>
      </c>
      <c r="H27" s="68">
        <f t="shared" si="0"/>
        <v>0</v>
      </c>
      <c r="I27" s="68">
        <f t="shared" si="1"/>
        <v>0</v>
      </c>
      <c r="J27" s="3"/>
      <c r="K27" s="3"/>
    </row>
    <row r="28" spans="1:11" ht="15.75" customHeight="1">
      <c r="A28" s="63"/>
      <c r="B28" s="88" t="s">
        <v>109</v>
      </c>
      <c r="C28" s="88"/>
      <c r="D28" s="91">
        <f>IF(G13="ano","0",IF(G14="ano",H28-20,SUM(G18:G27)))</f>
        <v>0</v>
      </c>
      <c r="E28" s="91"/>
      <c r="F28" s="91"/>
      <c r="G28" s="91"/>
      <c r="H28" s="68">
        <f>SUM(G18:G27)</f>
        <v>0</v>
      </c>
      <c r="I28" s="68"/>
      <c r="J28" s="3"/>
      <c r="K28" s="3"/>
    </row>
    <row r="29" spans="1:11" ht="15.75" customHeight="1">
      <c r="A29" s="63"/>
      <c r="B29" s="88" t="s">
        <v>110</v>
      </c>
      <c r="C29" s="88"/>
      <c r="D29" s="92" t="str">
        <f>IF(G13="ano","Diskvalifikace",IF(Startovka!F2="N","Nenastoupil",IF(D28&gt;=256,"Výborně",IF(D28&gt;=224,"Velmi dobře",IF(D28&gt;=192,"Dobře",IF(D28&lt;=191.9,"Nehodnocen"," "))))))</f>
        <v>Nehodnocen</v>
      </c>
      <c r="E29" s="92"/>
      <c r="F29" s="92"/>
      <c r="G29" s="92"/>
      <c r="H29" s="3" t="s">
        <v>111</v>
      </c>
      <c r="I29" s="3"/>
      <c r="J29" s="3"/>
      <c r="K29" s="3"/>
    </row>
    <row r="30" spans="1:11" ht="15" customHeight="1">
      <c r="A30" s="61"/>
      <c r="B30" s="69"/>
      <c r="C30" s="69"/>
      <c r="D30" s="69"/>
      <c r="E30" s="69"/>
      <c r="F30" s="69"/>
      <c r="G30" s="69"/>
      <c r="H30" s="48"/>
      <c r="I30" s="3"/>
      <c r="J30" s="3"/>
      <c r="K30" s="3"/>
    </row>
    <row r="31" spans="1:11" ht="15" customHeight="1">
      <c r="A31" s="61"/>
      <c r="B31" s="56"/>
      <c r="C31" s="56"/>
      <c r="D31" s="56"/>
      <c r="E31" s="56"/>
      <c r="F31" s="56"/>
      <c r="G31" s="56"/>
      <c r="H31" s="48"/>
      <c r="I31" s="3"/>
      <c r="J31" s="3"/>
      <c r="K31" s="3"/>
    </row>
    <row r="32" spans="1:11" ht="15" customHeight="1">
      <c r="A32" s="61"/>
      <c r="B32" s="56"/>
      <c r="C32" s="56"/>
      <c r="D32" s="56"/>
      <c r="E32" s="56"/>
      <c r="F32" s="56"/>
      <c r="G32" s="56"/>
      <c r="H32" s="48"/>
      <c r="I32" s="3"/>
      <c r="J32" s="3"/>
      <c r="K32" s="3"/>
    </row>
    <row r="33" spans="1:11" ht="15" customHeight="1">
      <c r="A33" s="61"/>
      <c r="B33" s="56"/>
      <c r="C33" s="56"/>
      <c r="D33" s="56"/>
      <c r="E33" s="56"/>
      <c r="F33" s="56"/>
      <c r="G33" s="56"/>
      <c r="H33" s="48"/>
      <c r="I33" s="3"/>
      <c r="J33" s="3"/>
      <c r="K33" s="3"/>
    </row>
    <row r="34" spans="1:11" ht="15" customHeight="1">
      <c r="A34" s="61"/>
      <c r="B34" s="56"/>
      <c r="C34" s="56"/>
      <c r="D34" s="56"/>
      <c r="E34" s="56"/>
      <c r="F34" s="56"/>
      <c r="G34" s="56"/>
      <c r="H34" s="48"/>
      <c r="I34" s="3"/>
      <c r="J34" s="3"/>
      <c r="K34" s="3"/>
    </row>
    <row r="35" spans="1:11" ht="15" customHeight="1">
      <c r="A35" s="61"/>
      <c r="B35" s="56"/>
      <c r="C35" s="56"/>
      <c r="D35" s="56"/>
      <c r="E35" s="56"/>
      <c r="F35" s="56"/>
      <c r="G35" s="56"/>
      <c r="H35" s="48"/>
      <c r="I35" s="3"/>
      <c r="J35" s="3"/>
      <c r="K35" s="3"/>
    </row>
    <row r="36" spans="1:11" ht="15" customHeight="1">
      <c r="A36" s="70"/>
      <c r="B36" s="57"/>
      <c r="C36" s="57"/>
      <c r="D36" s="57"/>
      <c r="E36" s="57"/>
      <c r="F36" s="57"/>
      <c r="G36" s="57"/>
      <c r="H36" s="48"/>
      <c r="I36" s="3"/>
      <c r="J36" s="3"/>
      <c r="K36" s="3"/>
    </row>
  </sheetData>
  <sheetProtection selectLockedCells="1" selectUnlockedCell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A1:G1"/>
    <mergeCell ref="A2:G2"/>
    <mergeCell ref="C3:G3"/>
    <mergeCell ref="C4:G4"/>
    <mergeCell ref="C5:G5"/>
    <mergeCell ref="D6:G6"/>
  </mergeCells>
  <conditionalFormatting sqref="D18:E27 G18:G27">
    <cfRule type="cellIs" priority="1" dxfId="0" operator="lessThan" stopIfTrue="1">
      <formula>0</formula>
    </cfRule>
  </conditionalFormatting>
  <printOptions/>
  <pageMargins left="0.11805555555555555" right="0.11805555555555555" top="0.19652777777777777" bottom="0.19652777777777777" header="0.5118055555555555" footer="0.19652777777777777"/>
  <pageSetup horizontalDpi="300" verticalDpi="300" orientation="landscape" scale="71"/>
  <headerFooter alignWithMargins="0">
    <oddFooter>&amp;C&amp;"Helvetica Neue,Běžné"&amp;12&amp;P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36"/>
  <sheetViews>
    <sheetView showGridLines="0" zoomScalePageLayoutView="0" workbookViewId="0" topLeftCell="A4">
      <selection activeCell="I34" sqref="I34"/>
    </sheetView>
  </sheetViews>
  <sheetFormatPr defaultColWidth="9.7109375" defaultRowHeight="15" customHeight="1"/>
  <cols>
    <col min="1" max="1" width="14.7109375" style="1" customWidth="1"/>
    <col min="2" max="2" width="7.57421875" style="1" customWidth="1"/>
    <col min="3" max="3" width="69.28125" style="1" customWidth="1"/>
    <col min="4" max="5" width="16.28125" style="1" customWidth="1"/>
    <col min="6" max="6" width="5.8515625" style="1" customWidth="1"/>
    <col min="7" max="7" width="17.7109375" style="1" customWidth="1"/>
    <col min="8" max="8" width="7.57421875" style="1" customWidth="1"/>
    <col min="9" max="9" width="8.7109375" style="1" customWidth="1"/>
    <col min="10" max="11" width="9.00390625" style="1" customWidth="1"/>
    <col min="12" max="16384" width="9.7109375" style="1" customWidth="1"/>
  </cols>
  <sheetData>
    <row r="1" spans="1:11" ht="21" customHeight="1">
      <c r="A1" s="78" t="s">
        <v>91</v>
      </c>
      <c r="B1" s="78"/>
      <c r="C1" s="78"/>
      <c r="D1" s="78"/>
      <c r="E1" s="78"/>
      <c r="F1" s="78"/>
      <c r="G1" s="78"/>
      <c r="H1" s="45"/>
      <c r="I1" s="3"/>
      <c r="J1" s="3"/>
      <c r="K1" s="3"/>
    </row>
    <row r="2" spans="1:11" ht="129.75" customHeight="1">
      <c r="A2" s="79"/>
      <c r="B2" s="79"/>
      <c r="C2" s="79"/>
      <c r="D2" s="79"/>
      <c r="E2" s="79"/>
      <c r="F2" s="79"/>
      <c r="G2" s="79"/>
      <c r="H2" s="45"/>
      <c r="I2" s="3"/>
      <c r="J2" s="3"/>
      <c r="K2" s="3"/>
    </row>
    <row r="3" spans="1:11" ht="15.75" customHeight="1">
      <c r="A3" s="46" t="s">
        <v>92</v>
      </c>
      <c r="B3" s="47"/>
      <c r="C3" s="80" t="str">
        <f>Startovka!I2</f>
        <v>Dana Háková </v>
      </c>
      <c r="D3" s="80"/>
      <c r="E3" s="80"/>
      <c r="F3" s="80"/>
      <c r="G3" s="80"/>
      <c r="H3" s="48"/>
      <c r="I3" s="3"/>
      <c r="J3" s="3"/>
      <c r="K3" s="3"/>
    </row>
    <row r="4" spans="1:11" ht="15.75" customHeight="1">
      <c r="A4" s="46" t="s">
        <v>93</v>
      </c>
      <c r="B4" s="47"/>
      <c r="C4" s="80" t="str">
        <f>Startovka!I3</f>
        <v>Zkoušky Obedience Chomutov </v>
      </c>
      <c r="D4" s="80"/>
      <c r="E4" s="80"/>
      <c r="F4" s="80"/>
      <c r="G4" s="80"/>
      <c r="H4" s="48"/>
      <c r="I4" s="3"/>
      <c r="J4" s="3"/>
      <c r="K4" s="3"/>
    </row>
    <row r="5" spans="1:11" ht="15.75" customHeight="1">
      <c r="A5" s="46" t="s">
        <v>94</v>
      </c>
      <c r="B5" s="47"/>
      <c r="C5" s="81">
        <f>Startovka!I4</f>
        <v>45444</v>
      </c>
      <c r="D5" s="81"/>
      <c r="E5" s="81"/>
      <c r="F5" s="81"/>
      <c r="G5" s="81"/>
      <c r="H5" s="49"/>
      <c r="I5" s="50"/>
      <c r="J5" s="50"/>
      <c r="K5" s="50"/>
    </row>
    <row r="6" spans="1:11" ht="15.75" customHeight="1">
      <c r="A6" s="46" t="s">
        <v>95</v>
      </c>
      <c r="B6" s="47"/>
      <c r="C6" s="71" t="str">
        <f>D17</f>
        <v>Petra Štolová </v>
      </c>
      <c r="D6" s="80" t="str">
        <f>IF(E17="není"," ",E17)</f>
        <v> </v>
      </c>
      <c r="E6" s="80"/>
      <c r="F6" s="80"/>
      <c r="G6" s="80"/>
      <c r="H6" s="83"/>
      <c r="I6" s="83"/>
      <c r="J6" s="83"/>
      <c r="K6" s="83"/>
    </row>
    <row r="7" spans="1:11" ht="15.75" customHeight="1">
      <c r="A7" s="46" t="s">
        <v>96</v>
      </c>
      <c r="B7" s="47"/>
      <c r="C7" s="71" t="str">
        <f>IF(C13="OB-Z",Startovka!I8,IF(C13="OB1",Startovka!I12,IF(C13="OB2",Startovka!I16,IF(C13="OB3",Startovka!I20))))</f>
        <v>Lenka Tomanová </v>
      </c>
      <c r="D7" s="80" t="str">
        <f>IF(E17="není"," ",IF(C13="OB-Z",Startovka!K8,IF(C13="OB1",Startovka!K12,IF(C13="OB2",Startovka!K16,IF(C13="OB3",Startovka!K20)))))</f>
        <v> </v>
      </c>
      <c r="E7" s="80"/>
      <c r="F7" s="80"/>
      <c r="G7" s="80"/>
      <c r="H7" s="52"/>
      <c r="I7" s="53"/>
      <c r="J7" s="53"/>
      <c r="K7" s="53"/>
    </row>
    <row r="8" spans="1:11" ht="15.75" customHeight="1">
      <c r="A8" s="54"/>
      <c r="B8" s="55"/>
      <c r="C8" s="56"/>
      <c r="D8" s="57"/>
      <c r="E8" s="57"/>
      <c r="F8" s="57"/>
      <c r="G8" s="57"/>
      <c r="H8" s="48"/>
      <c r="I8" s="3"/>
      <c r="J8" s="3"/>
      <c r="K8" s="3"/>
    </row>
    <row r="9" spans="1:11" ht="19.5" customHeight="1">
      <c r="A9" s="84" t="s">
        <v>97</v>
      </c>
      <c r="B9" s="84"/>
      <c r="C9" s="59" t="str">
        <f>Startovka!B10</f>
        <v>Luďka Kadeřábková </v>
      </c>
      <c r="D9" s="85" t="s">
        <v>98</v>
      </c>
      <c r="E9" s="85"/>
      <c r="F9" s="85"/>
      <c r="G9" s="85"/>
      <c r="H9" s="3"/>
      <c r="I9" s="3"/>
      <c r="J9" s="3"/>
      <c r="K9" s="3"/>
    </row>
    <row r="10" spans="1:11" ht="19.5" customHeight="1">
      <c r="A10" s="84" t="s">
        <v>99</v>
      </c>
      <c r="B10" s="84"/>
      <c r="C10" s="59" t="str">
        <f>Startovka!C10</f>
        <v>Inuška Indi Black sagitta</v>
      </c>
      <c r="D10" s="86" t="s">
        <v>100</v>
      </c>
      <c r="E10" s="86"/>
      <c r="F10" s="86"/>
      <c r="G10" s="86"/>
      <c r="H10" s="3"/>
      <c r="I10" s="3"/>
      <c r="J10" s="3"/>
      <c r="K10" s="3"/>
    </row>
    <row r="11" spans="1:11" ht="19.5" customHeight="1">
      <c r="A11" s="84" t="s">
        <v>101</v>
      </c>
      <c r="B11" s="84"/>
      <c r="C11" s="59" t="str">
        <f>Startovka!D10</f>
        <v>Dobrman </v>
      </c>
      <c r="D11" s="86"/>
      <c r="E11" s="86"/>
      <c r="F11" s="86"/>
      <c r="G11" s="86"/>
      <c r="H11" s="3"/>
      <c r="I11" s="3"/>
      <c r="J11" s="3"/>
      <c r="K11" s="3"/>
    </row>
    <row r="12" spans="1:11" ht="19.5" customHeight="1">
      <c r="A12" s="84" t="s">
        <v>102</v>
      </c>
      <c r="B12" s="84"/>
      <c r="C12" s="58">
        <f>Startovka!A10</f>
        <v>8</v>
      </c>
      <c r="D12" s="86"/>
      <c r="E12" s="86"/>
      <c r="F12" s="86"/>
      <c r="G12" s="86"/>
      <c r="H12" s="3"/>
      <c r="I12" s="3"/>
      <c r="J12" s="3"/>
      <c r="K12" s="3"/>
    </row>
    <row r="13" spans="1:11" ht="19.5" customHeight="1">
      <c r="A13" s="84" t="s">
        <v>103</v>
      </c>
      <c r="B13" s="84"/>
      <c r="C13" s="59" t="str">
        <f>Startovka!E10</f>
        <v>OB2</v>
      </c>
      <c r="D13" s="87" t="s">
        <v>104</v>
      </c>
      <c r="E13" s="87"/>
      <c r="F13" s="87"/>
      <c r="G13" s="28"/>
      <c r="H13" s="3"/>
      <c r="I13" s="3"/>
      <c r="J13" s="3"/>
      <c r="K13" s="3"/>
    </row>
    <row r="14" spans="1:11" ht="19.5" customHeight="1">
      <c r="A14" s="84" t="s">
        <v>105</v>
      </c>
      <c r="B14" s="84"/>
      <c r="C14" s="58">
        <f>Výsledky!G10</f>
        <v>2</v>
      </c>
      <c r="D14" s="87" t="str">
        <f>IF(C13="OB3","Žlutá karta"," ")</f>
        <v> </v>
      </c>
      <c r="E14" s="87"/>
      <c r="F14" s="87"/>
      <c r="G14" s="28"/>
      <c r="H14" s="3"/>
      <c r="I14" s="3"/>
      <c r="J14" s="3"/>
      <c r="K14" s="3"/>
    </row>
    <row r="15" spans="1:11" ht="15" customHeight="1">
      <c r="A15" s="61"/>
      <c r="B15" s="57"/>
      <c r="C15" s="57"/>
      <c r="D15" s="62"/>
      <c r="E15" s="62"/>
      <c r="F15" s="62"/>
      <c r="G15" s="62"/>
      <c r="H15" s="48"/>
      <c r="I15" s="3"/>
      <c r="J15" s="3"/>
      <c r="K15" s="3"/>
    </row>
    <row r="16" spans="1:11" ht="47.25" customHeight="1">
      <c r="A16" s="63"/>
      <c r="B16" s="30" t="s">
        <v>52</v>
      </c>
      <c r="C16" s="30" t="s">
        <v>53</v>
      </c>
      <c r="D16" s="30" t="s">
        <v>106</v>
      </c>
      <c r="E16" s="30" t="s">
        <v>107</v>
      </c>
      <c r="F16" s="30" t="s">
        <v>54</v>
      </c>
      <c r="G16" s="30" t="s">
        <v>108</v>
      </c>
      <c r="H16" s="3"/>
      <c r="I16" s="3"/>
      <c r="J16" s="3"/>
      <c r="K16" s="3"/>
    </row>
    <row r="17" spans="1:11" ht="15.75" customHeight="1">
      <c r="A17" s="63"/>
      <c r="B17" s="64"/>
      <c r="C17" s="64"/>
      <c r="D17" s="72" t="str">
        <f>IF(C13="OB-Z",Startovka!I7,IF(C13="OB1",Startovka!I11,IF(C13="OB2",Startovka!I15,IF(C13="OB3",Startovka!I19))))</f>
        <v>Petra Štolová </v>
      </c>
      <c r="E17" s="72" t="str">
        <f>IF(C13="OB-Z",Startovka!K7,IF(C13="OB1",Startovka!K11,IF(C13="OB2",Startovka!K15,IF(C13="OB3",Startovka!K19))))</f>
        <v>není</v>
      </c>
      <c r="F17" s="64"/>
      <c r="G17" s="64"/>
      <c r="H17" s="3"/>
      <c r="I17" s="3"/>
      <c r="J17" s="3"/>
      <c r="K17" s="3"/>
    </row>
    <row r="18" spans="1:11" ht="15.75" customHeight="1">
      <c r="A18" s="63"/>
      <c r="B18" s="31">
        <v>1</v>
      </c>
      <c r="C18" s="32" t="str">
        <f>IF(C13="OB-Z",Cviky!B3,IF(C13="OB1",Cviky!F3,IF(C13="OB2",Cviky!J3,IF(C13="OB3",Cviky!N3," "))))</f>
        <v>Odložení vleže ve skupině</v>
      </c>
      <c r="D18" s="66">
        <v>8</v>
      </c>
      <c r="E18" s="66"/>
      <c r="F18" s="31">
        <v>3</v>
      </c>
      <c r="G18" s="67"/>
      <c r="H18" s="68">
        <f aca="true" t="shared" si="0" ref="H18:H27">SUM(D18*F18)</f>
        <v>24</v>
      </c>
      <c r="I18" s="68">
        <f aca="true" t="shared" si="1" ref="I18:I27">SUM(((D18+E18)*F18)/2)</f>
        <v>12</v>
      </c>
      <c r="J18" s="3"/>
      <c r="K18" s="3"/>
    </row>
    <row r="19" spans="1:11" ht="15.75" customHeight="1">
      <c r="A19" s="63"/>
      <c r="B19" s="31">
        <v>2</v>
      </c>
      <c r="C19" s="32" t="str">
        <f>IF(C13="OB-Z",Cviky!B4,IF(C13="OB1",Cviky!F4,IF(C13="OB2",Cviky!J4,IF(C13="OB3",Cviky!N4," "))))</f>
        <v>Ovladatelnost na dálku</v>
      </c>
      <c r="D19" s="66">
        <v>0</v>
      </c>
      <c r="E19" s="66"/>
      <c r="F19" s="31">
        <v>4</v>
      </c>
      <c r="G19" s="67"/>
      <c r="H19" s="68">
        <f t="shared" si="0"/>
        <v>0</v>
      </c>
      <c r="I19" s="68">
        <f t="shared" si="1"/>
        <v>0</v>
      </c>
      <c r="J19" s="3"/>
      <c r="K19" s="3"/>
    </row>
    <row r="20" spans="1:11" ht="15.75" customHeight="1">
      <c r="A20" s="63"/>
      <c r="B20" s="31">
        <v>3</v>
      </c>
      <c r="C20" s="32" t="str">
        <f>IF(C13="OB-Z",Cviky!B5,IF(C13="OB1",Cviky!F5,IF(C13="OB2",Cviky!J5,IF(C13="OB3",Cviky!N5," "))))</f>
        <v>Vyslání okolo skupiny kuželů/barelu, zastavení a skok přes překážku</v>
      </c>
      <c r="D20" s="66">
        <v>7</v>
      </c>
      <c r="E20" s="66"/>
      <c r="F20" s="31">
        <v>3</v>
      </c>
      <c r="G20" s="67"/>
      <c r="H20" s="68">
        <f t="shared" si="0"/>
        <v>21</v>
      </c>
      <c r="I20" s="68">
        <f t="shared" si="1"/>
        <v>10.5</v>
      </c>
      <c r="J20" s="3"/>
      <c r="K20" s="3"/>
    </row>
    <row r="21" spans="1:11" ht="15.75" customHeight="1">
      <c r="A21" s="63"/>
      <c r="B21" s="31">
        <v>4</v>
      </c>
      <c r="C21" s="32" t="str">
        <f>IF(C13="OB-Z",Cviky!B6,IF(C13="OB1",Cviky!F6,IF(C13="OB2",Cviky!J6,IF(C13="OB3",Cviky!N6," "))))</f>
        <v>Směrový aport</v>
      </c>
      <c r="D21" s="66">
        <v>9</v>
      </c>
      <c r="E21" s="66"/>
      <c r="F21" s="31">
        <v>3</v>
      </c>
      <c r="G21" s="67"/>
      <c r="H21" s="68">
        <f t="shared" si="0"/>
        <v>27</v>
      </c>
      <c r="I21" s="68">
        <f t="shared" si="1"/>
        <v>13.5</v>
      </c>
      <c r="J21" s="3"/>
      <c r="K21" s="3"/>
    </row>
    <row r="22" spans="1:11" ht="15.75" customHeight="1">
      <c r="A22" s="63"/>
      <c r="B22" s="31">
        <v>5</v>
      </c>
      <c r="C22" s="32" t="str">
        <f>IF(C13="OB-Z",Cviky!B7,IF(C13="OB1",Cviky!F7,IF(C13="OB2",Cviky!J7,IF(C13="OB3",Cviky!N7," "))))</f>
        <v>Chůze u nohy</v>
      </c>
      <c r="D22" s="66">
        <v>9</v>
      </c>
      <c r="E22" s="66"/>
      <c r="F22" s="31">
        <v>4</v>
      </c>
      <c r="G22" s="67"/>
      <c r="H22" s="68">
        <f t="shared" si="0"/>
        <v>36</v>
      </c>
      <c r="I22" s="68">
        <f t="shared" si="1"/>
        <v>18</v>
      </c>
      <c r="J22" s="3"/>
      <c r="K22" s="3"/>
    </row>
    <row r="23" spans="1:11" ht="15.75" customHeight="1">
      <c r="A23" s="63"/>
      <c r="B23" s="31">
        <v>6</v>
      </c>
      <c r="C23" s="32" t="str">
        <f>IF(C13="OB-Z",Cviky!B8,IF(C13="OB1",Cviky!F8,IF(C13="OB2",Cviky!J8,IF(C13="OB3",Cviky!N8," "))))</f>
        <v>Odložení za pochodu do stoje/sedu/lehu</v>
      </c>
      <c r="D23" s="66">
        <v>7</v>
      </c>
      <c r="E23" s="66"/>
      <c r="F23" s="31">
        <v>3</v>
      </c>
      <c r="G23" s="67"/>
      <c r="H23" s="68">
        <f t="shared" si="0"/>
        <v>21</v>
      </c>
      <c r="I23" s="68">
        <f t="shared" si="1"/>
        <v>10.5</v>
      </c>
      <c r="J23" s="3"/>
      <c r="K23" s="3"/>
    </row>
    <row r="24" spans="1:11" ht="15.75" customHeight="1">
      <c r="A24" s="63"/>
      <c r="B24" s="31">
        <v>7</v>
      </c>
      <c r="C24" s="32" t="str">
        <f>IF(C13="OB-Z",Cviky!B9,IF(C13="OB1",Cviky!F9,IF(C13="OB2",Cviky!J9,IF(C13="OB3",Cviky!N9," "))))</f>
        <v>Pachová identifikace a aport</v>
      </c>
      <c r="D24" s="66">
        <v>10</v>
      </c>
      <c r="E24" s="66"/>
      <c r="F24" s="31">
        <v>3</v>
      </c>
      <c r="G24" s="67"/>
      <c r="H24" s="68">
        <f t="shared" si="0"/>
        <v>30</v>
      </c>
      <c r="I24" s="68">
        <f t="shared" si="1"/>
        <v>15</v>
      </c>
      <c r="J24" s="3"/>
      <c r="K24" s="3"/>
    </row>
    <row r="25" spans="1:11" ht="15.75" customHeight="1">
      <c r="A25" s="63"/>
      <c r="B25" s="31">
        <v>8</v>
      </c>
      <c r="C25" s="32" t="str">
        <f>IF(C13="OB-Z",Cviky!B10,IF(C13="OB1",Cviky!F10,IF(C13="OB2",Cviky!J10,IF(C13="OB3",Cviky!N10," "))))</f>
        <v>Vyslání do čtverce, položení a přivolání</v>
      </c>
      <c r="D25" s="66">
        <v>0</v>
      </c>
      <c r="E25" s="66"/>
      <c r="F25" s="31">
        <v>4</v>
      </c>
      <c r="G25" s="67"/>
      <c r="H25" s="68">
        <f t="shared" si="0"/>
        <v>0</v>
      </c>
      <c r="I25" s="68">
        <f t="shared" si="1"/>
        <v>0</v>
      </c>
      <c r="J25" s="3"/>
      <c r="K25" s="3"/>
    </row>
    <row r="26" spans="1:11" ht="15.75" customHeight="1">
      <c r="A26" s="63"/>
      <c r="B26" s="31">
        <v>9</v>
      </c>
      <c r="C26" s="32" t="str">
        <f>IF(C13="OB-Z",Cviky!B11,IF(C13="OB1",Cviky!F11,IF(C13="OB2",Cviky!J11,IF(C13="OB3",Cviky!N11," "))))</f>
        <v>Přivolání se zastavením</v>
      </c>
      <c r="D26" s="66">
        <v>9</v>
      </c>
      <c r="E26" s="66"/>
      <c r="F26" s="31">
        <v>3</v>
      </c>
      <c r="G26" s="67"/>
      <c r="H26" s="68">
        <f t="shared" si="0"/>
        <v>27</v>
      </c>
      <c r="I26" s="68">
        <f t="shared" si="1"/>
        <v>13.5</v>
      </c>
      <c r="J26" s="3"/>
      <c r="K26" s="3"/>
    </row>
    <row r="27" spans="1:11" ht="15.75" customHeight="1">
      <c r="A27" s="63"/>
      <c r="B27" s="31">
        <v>10</v>
      </c>
      <c r="C27" s="32" t="str">
        <f>IF(C13="OB-Z",Cviky!B12,IF(C13="OB2",Cviky!J12,IF(C13="OB3",Cviky!N12," ")))</f>
        <v>Celkový dojem</v>
      </c>
      <c r="D27" s="66">
        <v>10</v>
      </c>
      <c r="E27" s="66"/>
      <c r="F27" s="31">
        <v>2</v>
      </c>
      <c r="G27" s="67"/>
      <c r="H27" s="68">
        <f t="shared" si="0"/>
        <v>20</v>
      </c>
      <c r="I27" s="68">
        <f t="shared" si="1"/>
        <v>10</v>
      </c>
      <c r="J27" s="3"/>
      <c r="K27" s="3"/>
    </row>
    <row r="28" spans="1:11" ht="15.75" customHeight="1">
      <c r="A28" s="63"/>
      <c r="B28" s="88" t="s">
        <v>109</v>
      </c>
      <c r="C28" s="88"/>
      <c r="D28" s="91"/>
      <c r="E28" s="91"/>
      <c r="F28" s="91"/>
      <c r="G28" s="91"/>
      <c r="H28" s="68">
        <v>206</v>
      </c>
      <c r="I28" s="68"/>
      <c r="J28" s="3"/>
      <c r="K28" s="3"/>
    </row>
    <row r="29" spans="1:11" ht="15.75" customHeight="1">
      <c r="A29" s="63"/>
      <c r="B29" s="88" t="s">
        <v>110</v>
      </c>
      <c r="C29" s="88"/>
      <c r="D29" s="92" t="s">
        <v>112</v>
      </c>
      <c r="E29" s="92"/>
      <c r="F29" s="92"/>
      <c r="G29" s="92"/>
      <c r="H29" s="3"/>
      <c r="I29" s="3"/>
      <c r="J29" s="3"/>
      <c r="K29" s="3"/>
    </row>
    <row r="30" spans="1:11" ht="15" customHeight="1">
      <c r="A30" s="61"/>
      <c r="B30" s="69"/>
      <c r="C30" s="69"/>
      <c r="D30" s="69"/>
      <c r="E30" s="69"/>
      <c r="F30" s="69"/>
      <c r="G30" s="69"/>
      <c r="H30" s="48"/>
      <c r="I30" s="3"/>
      <c r="J30" s="3"/>
      <c r="K30" s="3"/>
    </row>
    <row r="31" spans="1:11" ht="15" customHeight="1">
      <c r="A31" s="61"/>
      <c r="B31" s="56"/>
      <c r="C31" s="56"/>
      <c r="D31" s="56"/>
      <c r="E31" s="56"/>
      <c r="F31" s="56"/>
      <c r="G31" s="56"/>
      <c r="H31" s="48"/>
      <c r="I31" s="3"/>
      <c r="J31" s="3"/>
      <c r="K31" s="3"/>
    </row>
    <row r="32" spans="1:11" ht="15" customHeight="1">
      <c r="A32" s="61"/>
      <c r="B32" s="56"/>
      <c r="C32" s="56"/>
      <c r="D32" s="56"/>
      <c r="E32" s="56"/>
      <c r="F32" s="56"/>
      <c r="G32" s="56"/>
      <c r="H32" s="48"/>
      <c r="I32" s="3"/>
      <c r="J32" s="3"/>
      <c r="K32" s="3"/>
    </row>
    <row r="33" spans="1:11" ht="15" customHeight="1">
      <c r="A33" s="61"/>
      <c r="B33" s="56"/>
      <c r="C33" s="56"/>
      <c r="D33" s="56"/>
      <c r="E33" s="56"/>
      <c r="F33" s="56"/>
      <c r="G33" s="56"/>
      <c r="H33" s="48"/>
      <c r="I33" s="3"/>
      <c r="J33" s="3"/>
      <c r="K33" s="3"/>
    </row>
    <row r="34" spans="1:11" ht="15" customHeight="1">
      <c r="A34" s="61"/>
      <c r="B34" s="56"/>
      <c r="C34" s="56"/>
      <c r="D34" s="56"/>
      <c r="E34" s="56"/>
      <c r="F34" s="56"/>
      <c r="G34" s="56"/>
      <c r="H34" s="48"/>
      <c r="I34" s="3"/>
      <c r="J34" s="3"/>
      <c r="K34" s="3"/>
    </row>
    <row r="35" spans="1:11" ht="15" customHeight="1">
      <c r="A35" s="61"/>
      <c r="B35" s="56"/>
      <c r="C35" s="56"/>
      <c r="D35" s="56"/>
      <c r="E35" s="56"/>
      <c r="F35" s="56"/>
      <c r="G35" s="56"/>
      <c r="H35" s="48"/>
      <c r="I35" s="3"/>
      <c r="J35" s="3"/>
      <c r="K35" s="3"/>
    </row>
    <row r="36" spans="1:11" ht="15" customHeight="1">
      <c r="A36" s="70"/>
      <c r="B36" s="57"/>
      <c r="C36" s="57"/>
      <c r="D36" s="57"/>
      <c r="E36" s="57"/>
      <c r="F36" s="57"/>
      <c r="G36" s="57"/>
      <c r="H36" s="48"/>
      <c r="I36" s="3"/>
      <c r="J36" s="3"/>
      <c r="K36" s="3"/>
    </row>
  </sheetData>
  <sheetProtection selectLockedCells="1" selectUnlockedCell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A1:G1"/>
    <mergeCell ref="A2:G2"/>
    <mergeCell ref="C3:G3"/>
    <mergeCell ref="C4:G4"/>
    <mergeCell ref="C5:G5"/>
    <mergeCell ref="D6:G6"/>
  </mergeCells>
  <conditionalFormatting sqref="D18:E27 G18:G27">
    <cfRule type="cellIs" priority="1" dxfId="0" operator="lessThan" stopIfTrue="1">
      <formula>0</formula>
    </cfRule>
  </conditionalFormatting>
  <printOptions/>
  <pageMargins left="0.11805555555555555" right="0.11805555555555555" top="0.19652777777777777" bottom="0.19652777777777777" header="0.5118055555555555" footer="0.19652777777777777"/>
  <pageSetup horizontalDpi="300" verticalDpi="300" orientation="landscape" scale="71"/>
  <headerFooter alignWithMargins="0">
    <oddFooter>&amp;C&amp;"Helvetica Neue,Běžné"&amp;12&amp;P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36"/>
  <sheetViews>
    <sheetView showGridLines="0" zoomScalePageLayoutView="0" workbookViewId="0" topLeftCell="A1">
      <selection activeCell="A1" sqref="A1"/>
    </sheetView>
  </sheetViews>
  <sheetFormatPr defaultColWidth="9.7109375" defaultRowHeight="15" customHeight="1"/>
  <cols>
    <col min="1" max="1" width="14.7109375" style="1" customWidth="1"/>
    <col min="2" max="2" width="7.57421875" style="1" customWidth="1"/>
    <col min="3" max="3" width="69.28125" style="1" customWidth="1"/>
    <col min="4" max="5" width="16.28125" style="1" customWidth="1"/>
    <col min="6" max="6" width="5.8515625" style="1" customWidth="1"/>
    <col min="7" max="7" width="17.7109375" style="1" customWidth="1"/>
    <col min="8" max="8" width="7.57421875" style="1" customWidth="1"/>
    <col min="9" max="9" width="8.7109375" style="1" customWidth="1"/>
    <col min="10" max="11" width="9.00390625" style="1" customWidth="1"/>
    <col min="12" max="16384" width="9.7109375" style="1" customWidth="1"/>
  </cols>
  <sheetData>
    <row r="1" spans="1:11" ht="21" customHeight="1">
      <c r="A1" s="78" t="s">
        <v>91</v>
      </c>
      <c r="B1" s="78"/>
      <c r="C1" s="78"/>
      <c r="D1" s="78"/>
      <c r="E1" s="78"/>
      <c r="F1" s="78"/>
      <c r="G1" s="78"/>
      <c r="H1" s="45"/>
      <c r="I1" s="3"/>
      <c r="J1" s="3"/>
      <c r="K1" s="3"/>
    </row>
    <row r="2" spans="1:11" ht="129.75" customHeight="1">
      <c r="A2" s="79"/>
      <c r="B2" s="79"/>
      <c r="C2" s="79"/>
      <c r="D2" s="79"/>
      <c r="E2" s="79"/>
      <c r="F2" s="79"/>
      <c r="G2" s="79"/>
      <c r="H2" s="45"/>
      <c r="I2" s="3"/>
      <c r="J2" s="3"/>
      <c r="K2" s="3"/>
    </row>
    <row r="3" spans="1:11" ht="15.75" customHeight="1">
      <c r="A3" s="46" t="s">
        <v>92</v>
      </c>
      <c r="B3" s="47"/>
      <c r="C3" s="80" t="str">
        <f>Startovka!I2</f>
        <v>Dana Háková </v>
      </c>
      <c r="D3" s="80"/>
      <c r="E3" s="80"/>
      <c r="F3" s="80"/>
      <c r="G3" s="80"/>
      <c r="H3" s="48"/>
      <c r="I3" s="3"/>
      <c r="J3" s="3"/>
      <c r="K3" s="3"/>
    </row>
    <row r="4" spans="1:11" ht="15.75" customHeight="1">
      <c r="A4" s="46" t="s">
        <v>93</v>
      </c>
      <c r="B4" s="47"/>
      <c r="C4" s="80" t="str">
        <f>Startovka!I3</f>
        <v>Zkoušky Obedience Chomutov </v>
      </c>
      <c r="D4" s="80"/>
      <c r="E4" s="80"/>
      <c r="F4" s="80"/>
      <c r="G4" s="80"/>
      <c r="H4" s="48"/>
      <c r="I4" s="3"/>
      <c r="J4" s="3"/>
      <c r="K4" s="3"/>
    </row>
    <row r="5" spans="1:11" ht="15.75" customHeight="1">
      <c r="A5" s="46" t="s">
        <v>94</v>
      </c>
      <c r="B5" s="47"/>
      <c r="C5" s="81">
        <f>Startovka!I4</f>
        <v>45444</v>
      </c>
      <c r="D5" s="81"/>
      <c r="E5" s="81"/>
      <c r="F5" s="81"/>
      <c r="G5" s="81"/>
      <c r="H5" s="49"/>
      <c r="I5" s="50"/>
      <c r="J5" s="50"/>
      <c r="K5" s="50"/>
    </row>
    <row r="6" spans="1:11" ht="15.75" customHeight="1">
      <c r="A6" s="46" t="s">
        <v>95</v>
      </c>
      <c r="B6" s="47"/>
      <c r="C6" s="51" t="b">
        <f>D17</f>
        <v>0</v>
      </c>
      <c r="D6" s="82" t="b">
        <f>IF(E17="není"," ",E17)</f>
        <v>0</v>
      </c>
      <c r="E6" s="82"/>
      <c r="F6" s="82"/>
      <c r="G6" s="82"/>
      <c r="H6" s="83"/>
      <c r="I6" s="83"/>
      <c r="J6" s="83"/>
      <c r="K6" s="83"/>
    </row>
    <row r="7" spans="1:11" ht="15.75" customHeight="1">
      <c r="A7" s="46" t="s">
        <v>96</v>
      </c>
      <c r="B7" s="47"/>
      <c r="C7" s="51" t="b">
        <f>IF(C13="OB-Z",Startovka!I8,IF(C13="OB1",Startovka!I12,IF(C13="OB2",Startovka!I16,IF(C13="OB3",Startovka!I20))))</f>
        <v>0</v>
      </c>
      <c r="D7" s="82" t="b">
        <f>IF(E17="není"," ",IF(C13="OB-Z",Startovka!K8,IF(C13="OB1",Startovka!K12,IF(C13="OB2",Startovka!K16,IF(C13="OB3",Startovka!K20)))))</f>
        <v>0</v>
      </c>
      <c r="E7" s="82"/>
      <c r="F7" s="82"/>
      <c r="G7" s="82"/>
      <c r="H7" s="52"/>
      <c r="I7" s="53"/>
      <c r="J7" s="53"/>
      <c r="K7" s="53"/>
    </row>
    <row r="8" spans="1:11" ht="15.75" customHeight="1">
      <c r="A8" s="54"/>
      <c r="B8" s="55"/>
      <c r="C8" s="56"/>
      <c r="D8" s="57"/>
      <c r="E8" s="57"/>
      <c r="F8" s="57"/>
      <c r="G8" s="57"/>
      <c r="H8" s="48"/>
      <c r="I8" s="3"/>
      <c r="J8" s="3"/>
      <c r="K8" s="3"/>
    </row>
    <row r="9" spans="1:11" ht="19.5" customHeight="1">
      <c r="A9" s="84" t="s">
        <v>97</v>
      </c>
      <c r="B9" s="84"/>
      <c r="C9" s="58">
        <f>Startovka!B11</f>
        <v>0</v>
      </c>
      <c r="D9" s="85" t="s">
        <v>98</v>
      </c>
      <c r="E9" s="85"/>
      <c r="F9" s="85"/>
      <c r="G9" s="85"/>
      <c r="H9" s="3"/>
      <c r="I9" s="3"/>
      <c r="J9" s="3"/>
      <c r="K9" s="3"/>
    </row>
    <row r="10" spans="1:11" ht="19.5" customHeight="1">
      <c r="A10" s="84" t="s">
        <v>99</v>
      </c>
      <c r="B10" s="84"/>
      <c r="C10" s="58">
        <f>Startovka!C11</f>
        <v>0</v>
      </c>
      <c r="D10" s="86" t="s">
        <v>100</v>
      </c>
      <c r="E10" s="86"/>
      <c r="F10" s="86"/>
      <c r="G10" s="86"/>
      <c r="H10" s="3"/>
      <c r="I10" s="3"/>
      <c r="J10" s="3"/>
      <c r="K10" s="3"/>
    </row>
    <row r="11" spans="1:11" ht="19.5" customHeight="1">
      <c r="A11" s="84" t="s">
        <v>101</v>
      </c>
      <c r="B11" s="84"/>
      <c r="C11" s="58">
        <f>Startovka!D11</f>
        <v>0</v>
      </c>
      <c r="D11" s="86"/>
      <c r="E11" s="86"/>
      <c r="F11" s="86"/>
      <c r="G11" s="86"/>
      <c r="H11" s="3"/>
      <c r="I11" s="3"/>
      <c r="J11" s="3"/>
      <c r="K11" s="3"/>
    </row>
    <row r="12" spans="1:11" ht="19.5" customHeight="1">
      <c r="A12" s="84" t="s">
        <v>102</v>
      </c>
      <c r="B12" s="84"/>
      <c r="C12" s="58">
        <f>Startovka!A11</f>
        <v>9</v>
      </c>
      <c r="D12" s="86"/>
      <c r="E12" s="86"/>
      <c r="F12" s="86"/>
      <c r="G12" s="86"/>
      <c r="H12" s="3"/>
      <c r="I12" s="3"/>
      <c r="J12" s="3"/>
      <c r="K12" s="3"/>
    </row>
    <row r="13" spans="1:11" ht="19.5" customHeight="1">
      <c r="A13" s="84" t="s">
        <v>103</v>
      </c>
      <c r="B13" s="84"/>
      <c r="C13" s="59">
        <f>Startovka!E11</f>
        <v>0</v>
      </c>
      <c r="D13" s="87" t="s">
        <v>104</v>
      </c>
      <c r="E13" s="87"/>
      <c r="F13" s="87"/>
      <c r="G13" s="28"/>
      <c r="H13" s="3"/>
      <c r="I13" s="3"/>
      <c r="J13" s="3"/>
      <c r="K13" s="3"/>
    </row>
    <row r="14" spans="1:11" ht="19.5" customHeight="1">
      <c r="A14" s="84" t="s">
        <v>105</v>
      </c>
      <c r="B14" s="84"/>
      <c r="C14" s="59" t="str">
        <f>Výsledky!G11</f>
        <v>neurčeno</v>
      </c>
      <c r="D14" s="87" t="str">
        <f>IF(C13="OB3","Žlutá karta"," ")</f>
        <v> </v>
      </c>
      <c r="E14" s="87"/>
      <c r="F14" s="87"/>
      <c r="G14" s="28"/>
      <c r="H14" s="3"/>
      <c r="I14" s="3"/>
      <c r="J14" s="3"/>
      <c r="K14" s="3"/>
    </row>
    <row r="15" spans="1:11" ht="15" customHeight="1">
      <c r="A15" s="61"/>
      <c r="B15" s="57"/>
      <c r="C15" s="57"/>
      <c r="D15" s="62"/>
      <c r="E15" s="62"/>
      <c r="F15" s="62"/>
      <c r="G15" s="62"/>
      <c r="H15" s="48"/>
      <c r="I15" s="3"/>
      <c r="J15" s="3"/>
      <c r="K15" s="3"/>
    </row>
    <row r="16" spans="1:11" ht="47.25" customHeight="1">
      <c r="A16" s="63"/>
      <c r="B16" s="30" t="s">
        <v>52</v>
      </c>
      <c r="C16" s="30" t="s">
        <v>53</v>
      </c>
      <c r="D16" s="30" t="s">
        <v>106</v>
      </c>
      <c r="E16" s="30" t="s">
        <v>107</v>
      </c>
      <c r="F16" s="30" t="s">
        <v>54</v>
      </c>
      <c r="G16" s="30" t="s">
        <v>108</v>
      </c>
      <c r="H16" s="3"/>
      <c r="I16" s="3"/>
      <c r="J16" s="3"/>
      <c r="K16" s="3"/>
    </row>
    <row r="17" spans="1:11" ht="15.75" customHeight="1">
      <c r="A17" s="63"/>
      <c r="B17" s="64"/>
      <c r="C17" s="64"/>
      <c r="D17" s="65" t="b">
        <f>IF(C13="OB-Z",Startovka!I7,IF(C13="OB1",Startovka!I11,IF(C13="OB2",Startovka!I15,IF(C13="OB3",Startovka!I19))))</f>
        <v>0</v>
      </c>
      <c r="E17" s="65" t="b">
        <f>IF(C13="OB-Z",Startovka!K7,IF(C13="OB1",Startovka!K11,IF(C13="OB2",Startovka!K15,IF(C13="OB3",Startovka!K19))))</f>
        <v>0</v>
      </c>
      <c r="F17" s="64"/>
      <c r="G17" s="64"/>
      <c r="H17" s="3"/>
      <c r="I17" s="3"/>
      <c r="J17" s="3"/>
      <c r="K17" s="3"/>
    </row>
    <row r="18" spans="1:11" ht="15.75" customHeight="1">
      <c r="A18" s="63"/>
      <c r="B18" s="31">
        <v>1</v>
      </c>
      <c r="C18" s="32" t="str">
        <f>IF(C13="OB-Z",Cviky!B3,IF(C13="OB1",Cviky!F3,IF(C13="OB2",Cviky!J3,IF(C13="OB3",Cviky!N3," "))))</f>
        <v> </v>
      </c>
      <c r="D18" s="66"/>
      <c r="E18" s="66"/>
      <c r="F18" s="6" t="str">
        <f>IF(C13="OB-Z",Cviky!C3,IF(C13="OB1",Cviky!G3,IF(C13="OB2",Cviky!K3,IF(C13="OB3",Cviky!O3," "))))</f>
        <v> </v>
      </c>
      <c r="G18" s="67" t="e">
        <f>IF(E17="není",H18,I18)</f>
        <v>#VALUE!</v>
      </c>
      <c r="H18" s="68" t="e">
        <f aca="true" t="shared" si="0" ref="H18:H27">SUM(D18*F18)</f>
        <v>#VALUE!</v>
      </c>
      <c r="I18" s="68" t="e">
        <f aca="true" t="shared" si="1" ref="I18:I27">SUM(((D18+E18)*F18)/2)</f>
        <v>#VALUE!</v>
      </c>
      <c r="J18" s="3"/>
      <c r="K18" s="3"/>
    </row>
    <row r="19" spans="1:11" ht="15.75" customHeight="1">
      <c r="A19" s="63"/>
      <c r="B19" s="31">
        <v>2</v>
      </c>
      <c r="C19" s="32" t="str">
        <f>IF(C13="OB-Z",Cviky!B4,IF(C13="OB1",Cviky!F4,IF(C13="OB2",Cviky!J4,IF(C13="OB3",Cviky!N4," "))))</f>
        <v> </v>
      </c>
      <c r="D19" s="66"/>
      <c r="E19" s="66"/>
      <c r="F19" s="6" t="str">
        <f>IF(C13="OB-Z",Cviky!C4,IF(C13="OB1",Cviky!G4,IF(C13="OB2",Cviky!K4,IF(C13="OB3",Cviky!O4," "))))</f>
        <v> </v>
      </c>
      <c r="G19" s="67" t="e">
        <f>IF(E17="není",H19,I19)</f>
        <v>#VALUE!</v>
      </c>
      <c r="H19" s="68" t="e">
        <f t="shared" si="0"/>
        <v>#VALUE!</v>
      </c>
      <c r="I19" s="68" t="e">
        <f t="shared" si="1"/>
        <v>#VALUE!</v>
      </c>
      <c r="J19" s="3"/>
      <c r="K19" s="3"/>
    </row>
    <row r="20" spans="1:11" ht="15.75" customHeight="1">
      <c r="A20" s="63"/>
      <c r="B20" s="31">
        <v>3</v>
      </c>
      <c r="C20" s="32" t="str">
        <f>IF(C13="OB-Z",Cviky!B5,IF(C13="OB1",Cviky!F5,IF(C13="OB2",Cviky!J5,IF(C13="OB3",Cviky!N5," "))))</f>
        <v> </v>
      </c>
      <c r="D20" s="66"/>
      <c r="E20" s="66"/>
      <c r="F20" s="6" t="str">
        <f>IF(C13="OB-Z",Cviky!C5,IF(C13="OB1",Cviky!G5,IF(C13="OB2",Cviky!K5,IF(C13="OB3",Cviky!O5," "))))</f>
        <v> </v>
      </c>
      <c r="G20" s="67" t="e">
        <f>IF(E17="není",H20,I20)</f>
        <v>#VALUE!</v>
      </c>
      <c r="H20" s="68" t="e">
        <f t="shared" si="0"/>
        <v>#VALUE!</v>
      </c>
      <c r="I20" s="68" t="e">
        <f t="shared" si="1"/>
        <v>#VALUE!</v>
      </c>
      <c r="J20" s="3"/>
      <c r="K20" s="3"/>
    </row>
    <row r="21" spans="1:11" ht="15.75" customHeight="1">
      <c r="A21" s="63"/>
      <c r="B21" s="31">
        <v>4</v>
      </c>
      <c r="C21" s="32" t="str">
        <f>IF(C13="OB-Z",Cviky!B6,IF(C13="OB1",Cviky!F6,IF(C13="OB2",Cviky!J6,IF(C13="OB3",Cviky!N6," "))))</f>
        <v> </v>
      </c>
      <c r="D21" s="66"/>
      <c r="E21" s="66"/>
      <c r="F21" s="6" t="str">
        <f>IF(C13="OB-Z",Cviky!C6,IF(C13="OB1",Cviky!G6,IF(C13="OB2",Cviky!K6,IF(C13="OB3",Cviky!O6," "))))</f>
        <v> </v>
      </c>
      <c r="G21" s="67" t="e">
        <f>IF(E17="není",H21,I21)</f>
        <v>#VALUE!</v>
      </c>
      <c r="H21" s="68" t="e">
        <f t="shared" si="0"/>
        <v>#VALUE!</v>
      </c>
      <c r="I21" s="68" t="e">
        <f t="shared" si="1"/>
        <v>#VALUE!</v>
      </c>
      <c r="J21" s="3"/>
      <c r="K21" s="3"/>
    </row>
    <row r="22" spans="1:11" ht="15.75" customHeight="1">
      <c r="A22" s="63"/>
      <c r="B22" s="31">
        <v>5</v>
      </c>
      <c r="C22" s="32" t="str">
        <f>IF(C13="OB-Z",Cviky!B7,IF(C13="OB1",Cviky!F7,IF(C13="OB2",Cviky!J7,IF(C13="OB3",Cviky!N7," "))))</f>
        <v> </v>
      </c>
      <c r="D22" s="66"/>
      <c r="E22" s="66"/>
      <c r="F22" s="6" t="str">
        <f>IF(C13="OB-Z",Cviky!C7,IF(C13="OB1",Cviky!G7,IF(C13="OB2",Cviky!K7,IF(C13="OB3",Cviky!O7," "))))</f>
        <v> </v>
      </c>
      <c r="G22" s="67" t="e">
        <f>IF(E17="není",H22,I22)</f>
        <v>#VALUE!</v>
      </c>
      <c r="H22" s="68" t="e">
        <f t="shared" si="0"/>
        <v>#VALUE!</v>
      </c>
      <c r="I22" s="68" t="e">
        <f t="shared" si="1"/>
        <v>#VALUE!</v>
      </c>
      <c r="J22" s="3"/>
      <c r="K22" s="3"/>
    </row>
    <row r="23" spans="1:11" ht="15.75" customHeight="1">
      <c r="A23" s="63"/>
      <c r="B23" s="31">
        <v>6</v>
      </c>
      <c r="C23" s="32" t="str">
        <f>IF(C13="OB-Z",Cviky!B8,IF(C13="OB1",Cviky!F8,IF(C13="OB2",Cviky!J8,IF(C13="OB3",Cviky!N8," "))))</f>
        <v> </v>
      </c>
      <c r="D23" s="66"/>
      <c r="E23" s="66"/>
      <c r="F23" s="6" t="str">
        <f>IF(C13="OB-Z",Cviky!C8,IF(C13="OB1",Cviky!G8,IF(C13="OB2",Cviky!K8,IF(C13="OB3",Cviky!O8," "))))</f>
        <v> </v>
      </c>
      <c r="G23" s="67" t="e">
        <f>IF(E17="není",H23,I23)</f>
        <v>#VALUE!</v>
      </c>
      <c r="H23" s="68" t="e">
        <f t="shared" si="0"/>
        <v>#VALUE!</v>
      </c>
      <c r="I23" s="68" t="e">
        <f t="shared" si="1"/>
        <v>#VALUE!</v>
      </c>
      <c r="J23" s="3"/>
      <c r="K23" s="3"/>
    </row>
    <row r="24" spans="1:11" ht="15.75" customHeight="1">
      <c r="A24" s="63"/>
      <c r="B24" s="31">
        <v>7</v>
      </c>
      <c r="C24" s="32" t="str">
        <f>IF(C13="OB-Z",Cviky!B9,IF(C13="OB1",Cviky!F9,IF(C13="OB2",Cviky!J9,IF(C13="OB3",Cviky!N9," "))))</f>
        <v> </v>
      </c>
      <c r="D24" s="66"/>
      <c r="E24" s="66"/>
      <c r="F24" s="6" t="str">
        <f>IF(C13="OB-Z",Cviky!C9,IF(C13="OB1",Cviky!G9,IF(C13="OB2",Cviky!K9,IF(C13="OB3",Cviky!O9," "))))</f>
        <v> </v>
      </c>
      <c r="G24" s="67" t="e">
        <f>IF(E17="není",H24,I24)</f>
        <v>#VALUE!</v>
      </c>
      <c r="H24" s="68" t="e">
        <f t="shared" si="0"/>
        <v>#VALUE!</v>
      </c>
      <c r="I24" s="68" t="e">
        <f t="shared" si="1"/>
        <v>#VALUE!</v>
      </c>
      <c r="J24" s="3"/>
      <c r="K24" s="3"/>
    </row>
    <row r="25" spans="1:11" ht="15.75" customHeight="1">
      <c r="A25" s="63"/>
      <c r="B25" s="31">
        <v>8</v>
      </c>
      <c r="C25" s="32" t="str">
        <f>IF(C13="OB-Z",Cviky!B10,IF(C13="OB1",Cviky!F10,IF(C13="OB2",Cviky!J10,IF(C13="OB3",Cviky!N10," "))))</f>
        <v> </v>
      </c>
      <c r="D25" s="66"/>
      <c r="E25" s="66"/>
      <c r="F25" s="6" t="str">
        <f>IF(C13="OB-Z",Cviky!C10,IF(C13="OB1",Cviky!G10,IF(C13="OB2",Cviky!K10,IF(C13="OB3",Cviky!O10," "))))</f>
        <v> </v>
      </c>
      <c r="G25" s="67" t="e">
        <f>IF(E17="není",H25,I25)</f>
        <v>#VALUE!</v>
      </c>
      <c r="H25" s="68" t="e">
        <f t="shared" si="0"/>
        <v>#VALUE!</v>
      </c>
      <c r="I25" s="68" t="e">
        <f t="shared" si="1"/>
        <v>#VALUE!</v>
      </c>
      <c r="J25" s="3"/>
      <c r="K25" s="3"/>
    </row>
    <row r="26" spans="1:11" ht="15.75" customHeight="1">
      <c r="A26" s="63"/>
      <c r="B26" s="31">
        <v>9</v>
      </c>
      <c r="C26" s="32" t="str">
        <f>IF(C13="OB-Z",Cviky!B11,IF(C13="OB1",Cviky!F11,IF(C13="OB2",Cviky!J11,IF(C13="OB3",Cviky!N11," "))))</f>
        <v> </v>
      </c>
      <c r="D26" s="66"/>
      <c r="E26" s="66"/>
      <c r="F26" s="6" t="str">
        <f>IF(C13="OB-Z",Cviky!C11,IF(C13="OB1",Cviky!G11,IF(C13="OB2",Cviky!K11,IF(C13="OB3",Cviky!O11," "))))</f>
        <v> </v>
      </c>
      <c r="G26" s="67" t="e">
        <f>IF(E17="není",H26,I26)</f>
        <v>#VALUE!</v>
      </c>
      <c r="H26" s="68" t="e">
        <f t="shared" si="0"/>
        <v>#VALUE!</v>
      </c>
      <c r="I26" s="68" t="e">
        <f t="shared" si="1"/>
        <v>#VALUE!</v>
      </c>
      <c r="J26" s="3"/>
      <c r="K26" s="3"/>
    </row>
    <row r="27" spans="1:11" ht="15.75" customHeight="1">
      <c r="A27" s="63"/>
      <c r="B27" s="31">
        <v>10</v>
      </c>
      <c r="C27" s="32" t="str">
        <f>IF(C13="OB-Z",Cviky!B12,IF(C13="OB2",Cviky!J12,IF(C13="OB3",Cviky!N12," ")))</f>
        <v> </v>
      </c>
      <c r="D27" s="66"/>
      <c r="E27" s="66"/>
      <c r="F27" s="6" t="str">
        <f>IF(C13="OB-Z",Cviky!C12,IF(C13="OB1",Cviky!G12,IF(C13="OB2",Cviky!K12,IF(C13="OB3",Cviky!O12," "))))</f>
        <v> </v>
      </c>
      <c r="G27" s="67" t="e">
        <f>IF(E17="není",H27,I27)</f>
        <v>#VALUE!</v>
      </c>
      <c r="H27" s="68" t="e">
        <f t="shared" si="0"/>
        <v>#VALUE!</v>
      </c>
      <c r="I27" s="68" t="e">
        <f t="shared" si="1"/>
        <v>#VALUE!</v>
      </c>
      <c r="J27" s="3"/>
      <c r="K27" s="3"/>
    </row>
    <row r="28" spans="1:11" ht="15.75" customHeight="1">
      <c r="A28" s="63"/>
      <c r="B28" s="88" t="s">
        <v>109</v>
      </c>
      <c r="C28" s="88"/>
      <c r="D28" s="91" t="e">
        <f>IF(G13="ano","0",IF(G14="ano",H28-20,SUM(G18:G27)))</f>
        <v>#VALUE!</v>
      </c>
      <c r="E28" s="91"/>
      <c r="F28" s="91"/>
      <c r="G28" s="91"/>
      <c r="H28" s="68" t="e">
        <f>SUM(G18:G27)</f>
        <v>#VALUE!</v>
      </c>
      <c r="I28" s="68"/>
      <c r="J28" s="3"/>
      <c r="K28" s="3"/>
    </row>
    <row r="29" spans="1:11" ht="15.75" customHeight="1">
      <c r="A29" s="63"/>
      <c r="B29" s="88" t="s">
        <v>110</v>
      </c>
      <c r="C29" s="88"/>
      <c r="D29" s="89" t="e">
        <f>IF(G13="ano","Diskvalifikace",IF(Startovka!F2="N","Nenastoupil",IF(D28&gt;=256,"Výborně",IF(D28&gt;=224,"Velmi dobře",IF(D28&gt;=192,"Dobře",IF(D28&lt;=191.9,"Nehodnocen"," "))))))</f>
        <v>#VALUE!</v>
      </c>
      <c r="E29" s="89"/>
      <c r="F29" s="89"/>
      <c r="G29" s="89"/>
      <c r="H29" s="3"/>
      <c r="I29" s="3"/>
      <c r="J29" s="3"/>
      <c r="K29" s="3"/>
    </row>
    <row r="30" spans="1:11" ht="15" customHeight="1">
      <c r="A30" s="61"/>
      <c r="B30" s="69"/>
      <c r="C30" s="69"/>
      <c r="D30" s="69"/>
      <c r="E30" s="69"/>
      <c r="F30" s="69"/>
      <c r="G30" s="69"/>
      <c r="H30" s="48"/>
      <c r="I30" s="3"/>
      <c r="J30" s="3"/>
      <c r="K30" s="3"/>
    </row>
    <row r="31" spans="1:11" ht="15" customHeight="1">
      <c r="A31" s="61"/>
      <c r="B31" s="56"/>
      <c r="C31" s="56"/>
      <c r="D31" s="56"/>
      <c r="E31" s="56"/>
      <c r="F31" s="56"/>
      <c r="G31" s="56"/>
      <c r="H31" s="48"/>
      <c r="I31" s="3"/>
      <c r="J31" s="3"/>
      <c r="K31" s="3"/>
    </row>
    <row r="32" spans="1:11" ht="15" customHeight="1">
      <c r="A32" s="61"/>
      <c r="B32" s="56"/>
      <c r="C32" s="56"/>
      <c r="D32" s="56"/>
      <c r="E32" s="56"/>
      <c r="F32" s="56"/>
      <c r="G32" s="56"/>
      <c r="H32" s="48"/>
      <c r="I32" s="3"/>
      <c r="J32" s="3"/>
      <c r="K32" s="3"/>
    </row>
    <row r="33" spans="1:11" ht="15" customHeight="1">
      <c r="A33" s="61"/>
      <c r="B33" s="56"/>
      <c r="C33" s="56"/>
      <c r="D33" s="56"/>
      <c r="E33" s="56"/>
      <c r="F33" s="56"/>
      <c r="G33" s="56"/>
      <c r="H33" s="48"/>
      <c r="I33" s="3"/>
      <c r="J33" s="3"/>
      <c r="K33" s="3"/>
    </row>
    <row r="34" spans="1:11" ht="15" customHeight="1">
      <c r="A34" s="61"/>
      <c r="B34" s="56"/>
      <c r="C34" s="56"/>
      <c r="D34" s="56"/>
      <c r="E34" s="56"/>
      <c r="F34" s="56"/>
      <c r="G34" s="56"/>
      <c r="H34" s="48"/>
      <c r="I34" s="3"/>
      <c r="J34" s="3"/>
      <c r="K34" s="3"/>
    </row>
    <row r="35" spans="1:11" ht="15" customHeight="1">
      <c r="A35" s="61"/>
      <c r="B35" s="56"/>
      <c r="C35" s="56"/>
      <c r="D35" s="56"/>
      <c r="E35" s="56"/>
      <c r="F35" s="56"/>
      <c r="G35" s="56"/>
      <c r="H35" s="48"/>
      <c r="I35" s="3"/>
      <c r="J35" s="3"/>
      <c r="K35" s="3"/>
    </row>
    <row r="36" spans="1:11" ht="15" customHeight="1">
      <c r="A36" s="70"/>
      <c r="B36" s="57"/>
      <c r="C36" s="57"/>
      <c r="D36" s="57"/>
      <c r="E36" s="57"/>
      <c r="F36" s="57"/>
      <c r="G36" s="57"/>
      <c r="H36" s="48"/>
      <c r="I36" s="3"/>
      <c r="J36" s="3"/>
      <c r="K36" s="3"/>
    </row>
  </sheetData>
  <sheetProtection selectLockedCells="1" selectUnlockedCell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A1:G1"/>
    <mergeCell ref="A2:G2"/>
    <mergeCell ref="C3:G3"/>
    <mergeCell ref="C4:G4"/>
    <mergeCell ref="C5:G5"/>
    <mergeCell ref="D6:G6"/>
  </mergeCells>
  <conditionalFormatting sqref="D18:E27 G18:G27">
    <cfRule type="cellIs" priority="1" dxfId="0" operator="lessThan" stopIfTrue="1">
      <formula>0</formula>
    </cfRule>
  </conditionalFormatting>
  <printOptions/>
  <pageMargins left="0.11805555555555555" right="0.11805555555555555" top="0.19652777777777777" bottom="0.19652777777777777" header="0.5118055555555555" footer="0.19652777777777777"/>
  <pageSetup horizontalDpi="300" verticalDpi="300" orientation="landscape" scale="70"/>
  <headerFooter alignWithMargins="0">
    <oddFooter>&amp;C&amp;"Helvetica Neue,Běžné"&amp;12&amp;P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36"/>
  <sheetViews>
    <sheetView showGridLines="0" zoomScalePageLayoutView="0" workbookViewId="0" topLeftCell="A1">
      <selection activeCell="A1" sqref="A1"/>
    </sheetView>
  </sheetViews>
  <sheetFormatPr defaultColWidth="9.7109375" defaultRowHeight="15" customHeight="1"/>
  <cols>
    <col min="1" max="1" width="14.7109375" style="1" customWidth="1"/>
    <col min="2" max="2" width="7.57421875" style="1" customWidth="1"/>
    <col min="3" max="3" width="69.28125" style="1" customWidth="1"/>
    <col min="4" max="5" width="16.28125" style="1" customWidth="1"/>
    <col min="6" max="6" width="5.8515625" style="1" customWidth="1"/>
    <col min="7" max="7" width="17.7109375" style="1" customWidth="1"/>
    <col min="8" max="8" width="7.57421875" style="1" customWidth="1"/>
    <col min="9" max="9" width="8.7109375" style="1" customWidth="1"/>
    <col min="10" max="11" width="9.00390625" style="1" customWidth="1"/>
    <col min="12" max="16384" width="9.7109375" style="1" customWidth="1"/>
  </cols>
  <sheetData>
    <row r="1" spans="1:11" ht="21" customHeight="1">
      <c r="A1" s="78" t="s">
        <v>91</v>
      </c>
      <c r="B1" s="78"/>
      <c r="C1" s="78"/>
      <c r="D1" s="78"/>
      <c r="E1" s="78"/>
      <c r="F1" s="78"/>
      <c r="G1" s="78"/>
      <c r="H1" s="45"/>
      <c r="I1" s="3"/>
      <c r="J1" s="3"/>
      <c r="K1" s="3"/>
    </row>
    <row r="2" spans="1:11" ht="129.75" customHeight="1">
      <c r="A2" s="79"/>
      <c r="B2" s="79"/>
      <c r="C2" s="79"/>
      <c r="D2" s="79"/>
      <c r="E2" s="79"/>
      <c r="F2" s="79"/>
      <c r="G2" s="79"/>
      <c r="H2" s="45"/>
      <c r="I2" s="3"/>
      <c r="J2" s="3"/>
      <c r="K2" s="3"/>
    </row>
    <row r="3" spans="1:11" ht="15.75" customHeight="1">
      <c r="A3" s="46" t="s">
        <v>92</v>
      </c>
      <c r="B3" s="47"/>
      <c r="C3" s="80" t="str">
        <f>Startovka!I2</f>
        <v>Dana Háková </v>
      </c>
      <c r="D3" s="80"/>
      <c r="E3" s="80"/>
      <c r="F3" s="80"/>
      <c r="G3" s="80"/>
      <c r="H3" s="48"/>
      <c r="I3" s="3"/>
      <c r="J3" s="3"/>
      <c r="K3" s="3"/>
    </row>
    <row r="4" spans="1:11" ht="15.75" customHeight="1">
      <c r="A4" s="46" t="s">
        <v>93</v>
      </c>
      <c r="B4" s="47"/>
      <c r="C4" s="80" t="str">
        <f>Startovka!I3</f>
        <v>Zkoušky Obedience Chomutov </v>
      </c>
      <c r="D4" s="80"/>
      <c r="E4" s="80"/>
      <c r="F4" s="80"/>
      <c r="G4" s="80"/>
      <c r="H4" s="48"/>
      <c r="I4" s="3"/>
      <c r="J4" s="3"/>
      <c r="K4" s="3"/>
    </row>
    <row r="5" spans="1:11" ht="15.75" customHeight="1">
      <c r="A5" s="46" t="s">
        <v>94</v>
      </c>
      <c r="B5" s="47"/>
      <c r="C5" s="81">
        <f>Startovka!I4</f>
        <v>45444</v>
      </c>
      <c r="D5" s="81"/>
      <c r="E5" s="81"/>
      <c r="F5" s="81"/>
      <c r="G5" s="81"/>
      <c r="H5" s="49"/>
      <c r="I5" s="50"/>
      <c r="J5" s="50"/>
      <c r="K5" s="50"/>
    </row>
    <row r="6" spans="1:11" ht="15.75" customHeight="1">
      <c r="A6" s="46" t="s">
        <v>95</v>
      </c>
      <c r="B6" s="47"/>
      <c r="C6" s="51" t="b">
        <f>D17</f>
        <v>0</v>
      </c>
      <c r="D6" s="82" t="b">
        <f>IF(E17="není"," ",E17)</f>
        <v>0</v>
      </c>
      <c r="E6" s="82"/>
      <c r="F6" s="82"/>
      <c r="G6" s="82"/>
      <c r="H6" s="83"/>
      <c r="I6" s="83"/>
      <c r="J6" s="83"/>
      <c r="K6" s="83"/>
    </row>
    <row r="7" spans="1:11" ht="15.75" customHeight="1">
      <c r="A7" s="46" t="s">
        <v>96</v>
      </c>
      <c r="B7" s="47"/>
      <c r="C7" s="51" t="b">
        <f>IF(C13="OB-Z",Startovka!I8,IF(C13="OB1",Startovka!I12,IF(C13="OB2",Startovka!I16,IF(C13="OB3",Startovka!I20))))</f>
        <v>0</v>
      </c>
      <c r="D7" s="82" t="b">
        <f>IF(E17="není"," ",IF(C13="OB-Z",Startovka!K8,IF(C13="OB1",Startovka!K12,IF(C13="OB2",Startovka!K16,IF(C13="OB3",Startovka!K20)))))</f>
        <v>0</v>
      </c>
      <c r="E7" s="82"/>
      <c r="F7" s="82"/>
      <c r="G7" s="82"/>
      <c r="H7" s="52"/>
      <c r="I7" s="53"/>
      <c r="J7" s="53"/>
      <c r="K7" s="53"/>
    </row>
    <row r="8" spans="1:11" ht="15.75" customHeight="1">
      <c r="A8" s="54"/>
      <c r="B8" s="55"/>
      <c r="C8" s="56"/>
      <c r="D8" s="57"/>
      <c r="E8" s="57"/>
      <c r="F8" s="57"/>
      <c r="G8" s="57"/>
      <c r="H8" s="48"/>
      <c r="I8" s="3"/>
      <c r="J8" s="3"/>
      <c r="K8" s="3"/>
    </row>
    <row r="9" spans="1:11" ht="19.5" customHeight="1">
      <c r="A9" s="84" t="s">
        <v>97</v>
      </c>
      <c r="B9" s="84"/>
      <c r="C9" s="58">
        <f>Startovka!B12</f>
        <v>0</v>
      </c>
      <c r="D9" s="85" t="s">
        <v>98</v>
      </c>
      <c r="E9" s="85"/>
      <c r="F9" s="85"/>
      <c r="G9" s="85"/>
      <c r="H9" s="3"/>
      <c r="I9" s="3"/>
      <c r="J9" s="3"/>
      <c r="K9" s="3"/>
    </row>
    <row r="10" spans="1:11" ht="19.5" customHeight="1">
      <c r="A10" s="84" t="s">
        <v>99</v>
      </c>
      <c r="B10" s="84"/>
      <c r="C10" s="58">
        <f>Startovka!C12</f>
        <v>0</v>
      </c>
      <c r="D10" s="86" t="s">
        <v>100</v>
      </c>
      <c r="E10" s="86"/>
      <c r="F10" s="86"/>
      <c r="G10" s="86"/>
      <c r="H10" s="3"/>
      <c r="I10" s="3"/>
      <c r="J10" s="3"/>
      <c r="K10" s="3"/>
    </row>
    <row r="11" spans="1:11" ht="19.5" customHeight="1">
      <c r="A11" s="84" t="s">
        <v>101</v>
      </c>
      <c r="B11" s="84"/>
      <c r="C11" s="58">
        <f>Startovka!D12</f>
        <v>0</v>
      </c>
      <c r="D11" s="86"/>
      <c r="E11" s="86"/>
      <c r="F11" s="86"/>
      <c r="G11" s="86"/>
      <c r="H11" s="3"/>
      <c r="I11" s="3"/>
      <c r="J11" s="3"/>
      <c r="K11" s="3"/>
    </row>
    <row r="12" spans="1:11" ht="19.5" customHeight="1">
      <c r="A12" s="84" t="s">
        <v>102</v>
      </c>
      <c r="B12" s="84"/>
      <c r="C12" s="58">
        <f>Startovka!A12</f>
        <v>10</v>
      </c>
      <c r="D12" s="86"/>
      <c r="E12" s="86"/>
      <c r="F12" s="86"/>
      <c r="G12" s="86"/>
      <c r="H12" s="3"/>
      <c r="I12" s="3"/>
      <c r="J12" s="3"/>
      <c r="K12" s="3"/>
    </row>
    <row r="13" spans="1:11" ht="19.5" customHeight="1">
      <c r="A13" s="84" t="s">
        <v>103</v>
      </c>
      <c r="B13" s="84"/>
      <c r="C13" s="59">
        <f>Startovka!E12</f>
        <v>0</v>
      </c>
      <c r="D13" s="87" t="s">
        <v>104</v>
      </c>
      <c r="E13" s="87"/>
      <c r="F13" s="87"/>
      <c r="G13" s="28"/>
      <c r="H13" s="3"/>
      <c r="I13" s="3"/>
      <c r="J13" s="3"/>
      <c r="K13" s="3"/>
    </row>
    <row r="14" spans="1:11" ht="19.5" customHeight="1">
      <c r="A14" s="84" t="s">
        <v>105</v>
      </c>
      <c r="B14" s="84"/>
      <c r="C14" s="59" t="str">
        <f>Výsledky!G12</f>
        <v>neurčeno</v>
      </c>
      <c r="D14" s="87" t="str">
        <f>IF(C13="OB3","Žlutá karta"," ")</f>
        <v> </v>
      </c>
      <c r="E14" s="87"/>
      <c r="F14" s="87"/>
      <c r="G14" s="28"/>
      <c r="H14" s="3"/>
      <c r="I14" s="3"/>
      <c r="J14" s="3"/>
      <c r="K14" s="3"/>
    </row>
    <row r="15" spans="1:11" ht="15" customHeight="1">
      <c r="A15" s="61"/>
      <c r="B15" s="57"/>
      <c r="C15" s="57"/>
      <c r="D15" s="62"/>
      <c r="E15" s="62"/>
      <c r="F15" s="62"/>
      <c r="G15" s="62"/>
      <c r="H15" s="48"/>
      <c r="I15" s="3"/>
      <c r="J15" s="3"/>
      <c r="K15" s="3"/>
    </row>
    <row r="16" spans="1:11" ht="47.25" customHeight="1">
      <c r="A16" s="63"/>
      <c r="B16" s="30" t="s">
        <v>52</v>
      </c>
      <c r="C16" s="30" t="s">
        <v>53</v>
      </c>
      <c r="D16" s="30" t="s">
        <v>106</v>
      </c>
      <c r="E16" s="30" t="s">
        <v>107</v>
      </c>
      <c r="F16" s="30" t="s">
        <v>54</v>
      </c>
      <c r="G16" s="30" t="s">
        <v>108</v>
      </c>
      <c r="H16" s="3"/>
      <c r="I16" s="3"/>
      <c r="J16" s="3"/>
      <c r="K16" s="3"/>
    </row>
    <row r="17" spans="1:11" ht="15.75" customHeight="1">
      <c r="A17" s="63"/>
      <c r="B17" s="64"/>
      <c r="C17" s="64"/>
      <c r="D17" s="65" t="b">
        <f>IF(C13="OB-Z",Startovka!I7,IF(C13="OB1",Startovka!I11,IF(C13="OB2",Startovka!I15,IF(C13="OB3",Startovka!I19))))</f>
        <v>0</v>
      </c>
      <c r="E17" s="65" t="b">
        <f>IF(C13="OB-Z",Startovka!K7,IF(C13="OB1",Startovka!K11,IF(C13="OB2",Startovka!K15,IF(C13="OB3",Startovka!K19))))</f>
        <v>0</v>
      </c>
      <c r="F17" s="64"/>
      <c r="G17" s="64"/>
      <c r="H17" s="3"/>
      <c r="I17" s="3"/>
      <c r="J17" s="3"/>
      <c r="K17" s="3"/>
    </row>
    <row r="18" spans="1:11" ht="15.75" customHeight="1">
      <c r="A18" s="63"/>
      <c r="B18" s="31">
        <v>1</v>
      </c>
      <c r="C18" s="32" t="str">
        <f>IF(C13="OB-Z",Cviky!B3,IF(C13="OB1",Cviky!F3,IF(C13="OB2",Cviky!J3,IF(C13="OB3",Cviky!N3," "))))</f>
        <v> </v>
      </c>
      <c r="D18" s="66"/>
      <c r="E18" s="66"/>
      <c r="F18" s="6" t="str">
        <f>IF(C13="OB-Z",Cviky!C3,IF(C13="OB1",Cviky!G3,IF(C13="OB2",Cviky!K3,IF(C13="OB3",Cviky!O3," "))))</f>
        <v> </v>
      </c>
      <c r="G18" s="67" t="e">
        <f>IF(E17="není",H18,I18)</f>
        <v>#VALUE!</v>
      </c>
      <c r="H18" s="68" t="e">
        <f aca="true" t="shared" si="0" ref="H18:H27">SUM(D18*F18)</f>
        <v>#VALUE!</v>
      </c>
      <c r="I18" s="68" t="e">
        <f aca="true" t="shared" si="1" ref="I18:I27">SUM(((D18+E18)*F18)/2)</f>
        <v>#VALUE!</v>
      </c>
      <c r="J18" s="3"/>
      <c r="K18" s="3"/>
    </row>
    <row r="19" spans="1:11" ht="15.75" customHeight="1">
      <c r="A19" s="63"/>
      <c r="B19" s="31">
        <v>2</v>
      </c>
      <c r="C19" s="32" t="str">
        <f>IF(C13="OB-Z",Cviky!B4,IF(C13="OB1",Cviky!F4,IF(C13="OB2",Cviky!J4,IF(C13="OB3",Cviky!N4," "))))</f>
        <v> </v>
      </c>
      <c r="D19" s="66"/>
      <c r="E19" s="66"/>
      <c r="F19" s="6" t="str">
        <f>IF(C13="OB-Z",Cviky!C4,IF(C13="OB1",Cviky!G4,IF(C13="OB2",Cviky!K4,IF(C13="OB3",Cviky!O4," "))))</f>
        <v> </v>
      </c>
      <c r="G19" s="67" t="e">
        <f>IF(E17="není",H19,I19)</f>
        <v>#VALUE!</v>
      </c>
      <c r="H19" s="68" t="e">
        <f t="shared" si="0"/>
        <v>#VALUE!</v>
      </c>
      <c r="I19" s="68" t="e">
        <f t="shared" si="1"/>
        <v>#VALUE!</v>
      </c>
      <c r="J19" s="3"/>
      <c r="K19" s="3"/>
    </row>
    <row r="20" spans="1:11" ht="15.75" customHeight="1">
      <c r="A20" s="63"/>
      <c r="B20" s="31">
        <v>3</v>
      </c>
      <c r="C20" s="32" t="str">
        <f>IF(C13="OB-Z",Cviky!B5,IF(C13="OB1",Cviky!F5,IF(C13="OB2",Cviky!J5,IF(C13="OB3",Cviky!N5," "))))</f>
        <v> </v>
      </c>
      <c r="D20" s="66"/>
      <c r="E20" s="66"/>
      <c r="F20" s="6" t="str">
        <f>IF(C13="OB-Z",Cviky!C5,IF(C13="OB1",Cviky!G5,IF(C13="OB2",Cviky!K5,IF(C13="OB3",Cviky!O5," "))))</f>
        <v> </v>
      </c>
      <c r="G20" s="67" t="e">
        <f>IF(E17="není",H20,I20)</f>
        <v>#VALUE!</v>
      </c>
      <c r="H20" s="68" t="e">
        <f t="shared" si="0"/>
        <v>#VALUE!</v>
      </c>
      <c r="I20" s="68" t="e">
        <f t="shared" si="1"/>
        <v>#VALUE!</v>
      </c>
      <c r="J20" s="3"/>
      <c r="K20" s="3"/>
    </row>
    <row r="21" spans="1:11" ht="15.75" customHeight="1">
      <c r="A21" s="63"/>
      <c r="B21" s="31">
        <v>4</v>
      </c>
      <c r="C21" s="32" t="str">
        <f>IF(C13="OB-Z",Cviky!B6,IF(C13="OB1",Cviky!F6,IF(C13="OB2",Cviky!J6,IF(C13="OB3",Cviky!N6," "))))</f>
        <v> </v>
      </c>
      <c r="D21" s="66"/>
      <c r="E21" s="66"/>
      <c r="F21" s="6" t="str">
        <f>IF(C13="OB-Z",Cviky!C6,IF(C13="OB1",Cviky!G6,IF(C13="OB2",Cviky!K6,IF(C13="OB3",Cviky!O6," "))))</f>
        <v> </v>
      </c>
      <c r="G21" s="67" t="e">
        <f>IF(E17="není",H21,I21)</f>
        <v>#VALUE!</v>
      </c>
      <c r="H21" s="68" t="e">
        <f t="shared" si="0"/>
        <v>#VALUE!</v>
      </c>
      <c r="I21" s="68" t="e">
        <f t="shared" si="1"/>
        <v>#VALUE!</v>
      </c>
      <c r="J21" s="3"/>
      <c r="K21" s="3"/>
    </row>
    <row r="22" spans="1:11" ht="15.75" customHeight="1">
      <c r="A22" s="63"/>
      <c r="B22" s="31">
        <v>5</v>
      </c>
      <c r="C22" s="32" t="str">
        <f>IF(C13="OB-Z",Cviky!B7,IF(C13="OB1",Cviky!F7,IF(C13="OB2",Cviky!J7,IF(C13="OB3",Cviky!N7," "))))</f>
        <v> </v>
      </c>
      <c r="D22" s="66"/>
      <c r="E22" s="66"/>
      <c r="F22" s="6" t="str">
        <f>IF(C13="OB-Z",Cviky!C7,IF(C13="OB1",Cviky!G7,IF(C13="OB2",Cviky!K7,IF(C13="OB3",Cviky!O7," "))))</f>
        <v> </v>
      </c>
      <c r="G22" s="67" t="e">
        <f>IF(E17="není",H22,I22)</f>
        <v>#VALUE!</v>
      </c>
      <c r="H22" s="68" t="e">
        <f t="shared" si="0"/>
        <v>#VALUE!</v>
      </c>
      <c r="I22" s="68" t="e">
        <f t="shared" si="1"/>
        <v>#VALUE!</v>
      </c>
      <c r="J22" s="3"/>
      <c r="K22" s="3"/>
    </row>
    <row r="23" spans="1:11" ht="15.75" customHeight="1">
      <c r="A23" s="63"/>
      <c r="B23" s="31">
        <v>6</v>
      </c>
      <c r="C23" s="32" t="str">
        <f>IF(C13="OB-Z",Cviky!B8,IF(C13="OB1",Cviky!F8,IF(C13="OB2",Cviky!J8,IF(C13="OB3",Cviky!N8," "))))</f>
        <v> </v>
      </c>
      <c r="D23" s="66"/>
      <c r="E23" s="66"/>
      <c r="F23" s="6" t="str">
        <f>IF(C13="OB-Z",Cviky!C8,IF(C13="OB1",Cviky!G8,IF(C13="OB2",Cviky!K8,IF(C13="OB3",Cviky!O8," "))))</f>
        <v> </v>
      </c>
      <c r="G23" s="67" t="e">
        <f>IF(E17="není",H23,I23)</f>
        <v>#VALUE!</v>
      </c>
      <c r="H23" s="68" t="e">
        <f t="shared" si="0"/>
        <v>#VALUE!</v>
      </c>
      <c r="I23" s="68" t="e">
        <f t="shared" si="1"/>
        <v>#VALUE!</v>
      </c>
      <c r="J23" s="3"/>
      <c r="K23" s="3"/>
    </row>
    <row r="24" spans="1:11" ht="15.75" customHeight="1">
      <c r="A24" s="63"/>
      <c r="B24" s="31">
        <v>7</v>
      </c>
      <c r="C24" s="32" t="str">
        <f>IF(C13="OB-Z",Cviky!B9,IF(C13="OB1",Cviky!F9,IF(C13="OB2",Cviky!J9,IF(C13="OB3",Cviky!N9," "))))</f>
        <v> </v>
      </c>
      <c r="D24" s="66"/>
      <c r="E24" s="66"/>
      <c r="F24" s="6" t="str">
        <f>IF(C13="OB-Z",Cviky!C9,IF(C13="OB1",Cviky!G9,IF(C13="OB2",Cviky!K9,IF(C13="OB3",Cviky!O9," "))))</f>
        <v> </v>
      </c>
      <c r="G24" s="67" t="e">
        <f>IF(E17="není",H24,I24)</f>
        <v>#VALUE!</v>
      </c>
      <c r="H24" s="68" t="e">
        <f t="shared" si="0"/>
        <v>#VALUE!</v>
      </c>
      <c r="I24" s="68" t="e">
        <f t="shared" si="1"/>
        <v>#VALUE!</v>
      </c>
      <c r="J24" s="3"/>
      <c r="K24" s="3"/>
    </row>
    <row r="25" spans="1:11" ht="15.75" customHeight="1">
      <c r="A25" s="63"/>
      <c r="B25" s="31">
        <v>8</v>
      </c>
      <c r="C25" s="32" t="str">
        <f>IF(C13="OB-Z",Cviky!B10,IF(C13="OB1",Cviky!F10,IF(C13="OB2",Cviky!J10,IF(C13="OB3",Cviky!N10," "))))</f>
        <v> </v>
      </c>
      <c r="D25" s="66"/>
      <c r="E25" s="66"/>
      <c r="F25" s="6" t="str">
        <f>IF(C13="OB-Z",Cviky!C10,IF(C13="OB1",Cviky!G10,IF(C13="OB2",Cviky!K10,IF(C13="OB3",Cviky!O10," "))))</f>
        <v> </v>
      </c>
      <c r="G25" s="67" t="e">
        <f>IF(E17="není",H25,I25)</f>
        <v>#VALUE!</v>
      </c>
      <c r="H25" s="68" t="e">
        <f t="shared" si="0"/>
        <v>#VALUE!</v>
      </c>
      <c r="I25" s="68" t="e">
        <f t="shared" si="1"/>
        <v>#VALUE!</v>
      </c>
      <c r="J25" s="3"/>
      <c r="K25" s="3"/>
    </row>
    <row r="26" spans="1:11" ht="15.75" customHeight="1">
      <c r="A26" s="63"/>
      <c r="B26" s="31">
        <v>9</v>
      </c>
      <c r="C26" s="32" t="str">
        <f>IF(C13="OB-Z",Cviky!B11,IF(C13="OB1",Cviky!F11,IF(C13="OB2",Cviky!J11,IF(C13="OB3",Cviky!N11," "))))</f>
        <v> </v>
      </c>
      <c r="D26" s="66"/>
      <c r="E26" s="66"/>
      <c r="F26" s="6" t="str">
        <f>IF(C13="OB-Z",Cviky!C11,IF(C13="OB1",Cviky!G11,IF(C13="OB2",Cviky!K11,IF(C13="OB3",Cviky!O11," "))))</f>
        <v> </v>
      </c>
      <c r="G26" s="67" t="e">
        <f>IF(E17="není",H26,I26)</f>
        <v>#VALUE!</v>
      </c>
      <c r="H26" s="68" t="e">
        <f t="shared" si="0"/>
        <v>#VALUE!</v>
      </c>
      <c r="I26" s="68" t="e">
        <f t="shared" si="1"/>
        <v>#VALUE!</v>
      </c>
      <c r="J26" s="3"/>
      <c r="K26" s="3"/>
    </row>
    <row r="27" spans="1:11" ht="15.75" customHeight="1">
      <c r="A27" s="63"/>
      <c r="B27" s="31">
        <v>10</v>
      </c>
      <c r="C27" s="32" t="str">
        <f>IF(C13="OB-Z",Cviky!B12,IF(C13="OB2",Cviky!J12,IF(C13="OB3",Cviky!N12," ")))</f>
        <v> </v>
      </c>
      <c r="D27" s="66"/>
      <c r="E27" s="66"/>
      <c r="F27" s="6" t="str">
        <f>IF(C13="OB-Z",Cviky!C12,IF(C13="OB1",Cviky!G12,IF(C13="OB2",Cviky!K12,IF(C13="OB3",Cviky!O12," "))))</f>
        <v> </v>
      </c>
      <c r="G27" s="67" t="e">
        <f>IF(E17="není",H27,I27)</f>
        <v>#VALUE!</v>
      </c>
      <c r="H27" s="68" t="e">
        <f t="shared" si="0"/>
        <v>#VALUE!</v>
      </c>
      <c r="I27" s="68" t="e">
        <f t="shared" si="1"/>
        <v>#VALUE!</v>
      </c>
      <c r="J27" s="3"/>
      <c r="K27" s="3"/>
    </row>
    <row r="28" spans="1:11" ht="15.75" customHeight="1">
      <c r="A28" s="63"/>
      <c r="B28" s="88" t="s">
        <v>109</v>
      </c>
      <c r="C28" s="88"/>
      <c r="D28" s="91" t="e">
        <f>IF(G13="ano","0",IF(G14="ano",H28-20,SUM(G18:G27)))</f>
        <v>#VALUE!</v>
      </c>
      <c r="E28" s="91"/>
      <c r="F28" s="91"/>
      <c r="G28" s="91"/>
      <c r="H28" s="68" t="e">
        <f>SUM(G18:G27)</f>
        <v>#VALUE!</v>
      </c>
      <c r="I28" s="68"/>
      <c r="J28" s="3"/>
      <c r="K28" s="3"/>
    </row>
    <row r="29" spans="1:11" ht="15.75" customHeight="1">
      <c r="A29" s="63"/>
      <c r="B29" s="88" t="s">
        <v>110</v>
      </c>
      <c r="C29" s="88"/>
      <c r="D29" s="89" t="e">
        <f>IF(G13="ano","Diskvalifikace",IF(Startovka!F2="N","Nenastoupil",IF(D28&gt;=256,"Výborně",IF(D28&gt;=224,"Velmi dobře",IF(D28&gt;=192,"Dobře",IF(D28&lt;=191.9,"Nehodnocen"," "))))))</f>
        <v>#VALUE!</v>
      </c>
      <c r="E29" s="89"/>
      <c r="F29" s="89"/>
      <c r="G29" s="89"/>
      <c r="H29" s="3"/>
      <c r="I29" s="3"/>
      <c r="J29" s="3"/>
      <c r="K29" s="3"/>
    </row>
    <row r="30" spans="1:11" ht="15" customHeight="1">
      <c r="A30" s="61"/>
      <c r="B30" s="69"/>
      <c r="C30" s="69"/>
      <c r="D30" s="69"/>
      <c r="E30" s="69"/>
      <c r="F30" s="69"/>
      <c r="G30" s="69"/>
      <c r="H30" s="48"/>
      <c r="I30" s="3"/>
      <c r="J30" s="3"/>
      <c r="K30" s="3"/>
    </row>
    <row r="31" spans="1:11" ht="15" customHeight="1">
      <c r="A31" s="61"/>
      <c r="B31" s="56"/>
      <c r="C31" s="56"/>
      <c r="D31" s="56"/>
      <c r="E31" s="56"/>
      <c r="F31" s="56"/>
      <c r="G31" s="56"/>
      <c r="H31" s="48"/>
      <c r="I31" s="3"/>
      <c r="J31" s="3"/>
      <c r="K31" s="3"/>
    </row>
    <row r="32" spans="1:11" ht="15" customHeight="1">
      <c r="A32" s="61"/>
      <c r="B32" s="56"/>
      <c r="C32" s="56"/>
      <c r="D32" s="56"/>
      <c r="E32" s="56"/>
      <c r="F32" s="56"/>
      <c r="G32" s="56"/>
      <c r="H32" s="48"/>
      <c r="I32" s="3"/>
      <c r="J32" s="3"/>
      <c r="K32" s="3"/>
    </row>
    <row r="33" spans="1:11" ht="15" customHeight="1">
      <c r="A33" s="61"/>
      <c r="B33" s="56"/>
      <c r="C33" s="56"/>
      <c r="D33" s="56"/>
      <c r="E33" s="56"/>
      <c r="F33" s="56"/>
      <c r="G33" s="56"/>
      <c r="H33" s="48"/>
      <c r="I33" s="3"/>
      <c r="J33" s="3"/>
      <c r="K33" s="3"/>
    </row>
    <row r="34" spans="1:11" ht="15" customHeight="1">
      <c r="A34" s="61"/>
      <c r="B34" s="56"/>
      <c r="C34" s="56"/>
      <c r="D34" s="56"/>
      <c r="E34" s="56"/>
      <c r="F34" s="56"/>
      <c r="G34" s="56"/>
      <c r="H34" s="48"/>
      <c r="I34" s="3"/>
      <c r="J34" s="3"/>
      <c r="K34" s="3"/>
    </row>
    <row r="35" spans="1:11" ht="15" customHeight="1">
      <c r="A35" s="61"/>
      <c r="B35" s="56"/>
      <c r="C35" s="56"/>
      <c r="D35" s="56"/>
      <c r="E35" s="56"/>
      <c r="F35" s="56"/>
      <c r="G35" s="56"/>
      <c r="H35" s="48"/>
      <c r="I35" s="3"/>
      <c r="J35" s="3"/>
      <c r="K35" s="3"/>
    </row>
    <row r="36" spans="1:11" ht="15" customHeight="1">
      <c r="A36" s="70"/>
      <c r="B36" s="57"/>
      <c r="C36" s="57"/>
      <c r="D36" s="57"/>
      <c r="E36" s="57"/>
      <c r="F36" s="57"/>
      <c r="G36" s="57"/>
      <c r="H36" s="48"/>
      <c r="I36" s="3"/>
      <c r="J36" s="3"/>
      <c r="K36" s="3"/>
    </row>
  </sheetData>
  <sheetProtection selectLockedCells="1" selectUnlockedCell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A1:G1"/>
    <mergeCell ref="A2:G2"/>
    <mergeCell ref="C3:G3"/>
    <mergeCell ref="C4:G4"/>
    <mergeCell ref="C5:G5"/>
    <mergeCell ref="D6:G6"/>
  </mergeCells>
  <conditionalFormatting sqref="D18:E27 G18:G27">
    <cfRule type="cellIs" priority="1" dxfId="0" operator="lessThan" stopIfTrue="1">
      <formula>0</formula>
    </cfRule>
  </conditionalFormatting>
  <printOptions/>
  <pageMargins left="0.11805555555555555" right="0.11805555555555555" top="0.19652777777777777" bottom="0.19652777777777777" header="0.5118055555555555" footer="0.19652777777777777"/>
  <pageSetup horizontalDpi="300" verticalDpi="300" orientation="landscape" scale="71"/>
  <headerFooter alignWithMargins="0">
    <oddFooter>&amp;C&amp;"Helvetica Neue,Běžné"&amp;12&amp;P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36"/>
  <sheetViews>
    <sheetView showGridLines="0" zoomScalePageLayoutView="0" workbookViewId="0" topLeftCell="A1">
      <selection activeCell="A1" sqref="A1"/>
    </sheetView>
  </sheetViews>
  <sheetFormatPr defaultColWidth="9.7109375" defaultRowHeight="15" customHeight="1"/>
  <cols>
    <col min="1" max="1" width="14.7109375" style="1" customWidth="1"/>
    <col min="2" max="2" width="7.57421875" style="1" customWidth="1"/>
    <col min="3" max="3" width="69.28125" style="1" customWidth="1"/>
    <col min="4" max="5" width="16.28125" style="1" customWidth="1"/>
    <col min="6" max="6" width="5.8515625" style="1" customWidth="1"/>
    <col min="7" max="7" width="17.7109375" style="1" customWidth="1"/>
    <col min="8" max="8" width="7.57421875" style="1" customWidth="1"/>
    <col min="9" max="9" width="8.7109375" style="1" customWidth="1"/>
    <col min="10" max="11" width="9.00390625" style="1" customWidth="1"/>
    <col min="12" max="16384" width="9.7109375" style="1" customWidth="1"/>
  </cols>
  <sheetData>
    <row r="1" spans="1:11" ht="21" customHeight="1">
      <c r="A1" s="78" t="s">
        <v>91</v>
      </c>
      <c r="B1" s="78"/>
      <c r="C1" s="78"/>
      <c r="D1" s="78"/>
      <c r="E1" s="78"/>
      <c r="F1" s="78"/>
      <c r="G1" s="78"/>
      <c r="H1" s="45"/>
      <c r="I1" s="3"/>
      <c r="J1" s="3"/>
      <c r="K1" s="3"/>
    </row>
    <row r="2" spans="1:11" ht="129.75" customHeight="1">
      <c r="A2" s="79"/>
      <c r="B2" s="79"/>
      <c r="C2" s="79"/>
      <c r="D2" s="79"/>
      <c r="E2" s="79"/>
      <c r="F2" s="79"/>
      <c r="G2" s="79"/>
      <c r="H2" s="45"/>
      <c r="I2" s="3"/>
      <c r="J2" s="3"/>
      <c r="K2" s="3"/>
    </row>
    <row r="3" spans="1:11" ht="15.75" customHeight="1">
      <c r="A3" s="46" t="s">
        <v>92</v>
      </c>
      <c r="B3" s="47"/>
      <c r="C3" s="80" t="str">
        <f>Startovka!I2</f>
        <v>Dana Háková </v>
      </c>
      <c r="D3" s="80"/>
      <c r="E3" s="80"/>
      <c r="F3" s="80"/>
      <c r="G3" s="80"/>
      <c r="H3" s="48"/>
      <c r="I3" s="3"/>
      <c r="J3" s="3"/>
      <c r="K3" s="3"/>
    </row>
    <row r="4" spans="1:11" ht="15.75" customHeight="1">
      <c r="A4" s="46" t="s">
        <v>93</v>
      </c>
      <c r="B4" s="47"/>
      <c r="C4" s="80" t="str">
        <f>Startovka!I3</f>
        <v>Zkoušky Obedience Chomutov </v>
      </c>
      <c r="D4" s="80"/>
      <c r="E4" s="80"/>
      <c r="F4" s="80"/>
      <c r="G4" s="80"/>
      <c r="H4" s="48"/>
      <c r="I4" s="3"/>
      <c r="J4" s="3"/>
      <c r="K4" s="3"/>
    </row>
    <row r="5" spans="1:11" ht="15.75" customHeight="1">
      <c r="A5" s="46" t="s">
        <v>94</v>
      </c>
      <c r="B5" s="47"/>
      <c r="C5" s="81">
        <f>Startovka!I4</f>
        <v>45444</v>
      </c>
      <c r="D5" s="81"/>
      <c r="E5" s="81"/>
      <c r="F5" s="81"/>
      <c r="G5" s="81"/>
      <c r="H5" s="49"/>
      <c r="I5" s="50"/>
      <c r="J5" s="50"/>
      <c r="K5" s="50"/>
    </row>
    <row r="6" spans="1:11" ht="15.75" customHeight="1">
      <c r="A6" s="46" t="s">
        <v>95</v>
      </c>
      <c r="B6" s="47"/>
      <c r="C6" s="51" t="b">
        <f>D17</f>
        <v>0</v>
      </c>
      <c r="D6" s="82" t="b">
        <f>IF(E17="není"," ",E17)</f>
        <v>0</v>
      </c>
      <c r="E6" s="82"/>
      <c r="F6" s="82"/>
      <c r="G6" s="82"/>
      <c r="H6" s="83"/>
      <c r="I6" s="83"/>
      <c r="J6" s="83"/>
      <c r="K6" s="83"/>
    </row>
    <row r="7" spans="1:11" ht="15.75" customHeight="1">
      <c r="A7" s="46" t="s">
        <v>96</v>
      </c>
      <c r="B7" s="47"/>
      <c r="C7" s="51" t="b">
        <f>IF(C13="OB-Z",Startovka!I8,IF(C13="OB1",Startovka!I12,IF(C13="OB2",Startovka!I16,IF(C13="OB3",Startovka!I20))))</f>
        <v>0</v>
      </c>
      <c r="D7" s="82" t="b">
        <f>IF(E17="není"," ",IF(C13="OB-Z",Startovka!K8,IF(C13="OB1",Startovka!K12,IF(C13="OB2",Startovka!K16,IF(C13="OB3",Startovka!K20)))))</f>
        <v>0</v>
      </c>
      <c r="E7" s="82"/>
      <c r="F7" s="82"/>
      <c r="G7" s="82"/>
      <c r="H7" s="52"/>
      <c r="I7" s="53"/>
      <c r="J7" s="53"/>
      <c r="K7" s="53"/>
    </row>
    <row r="8" spans="1:11" ht="15.75" customHeight="1">
      <c r="A8" s="54"/>
      <c r="B8" s="55"/>
      <c r="C8" s="56"/>
      <c r="D8" s="57"/>
      <c r="E8" s="57"/>
      <c r="F8" s="57"/>
      <c r="G8" s="57"/>
      <c r="H8" s="48"/>
      <c r="I8" s="3"/>
      <c r="J8" s="3"/>
      <c r="K8" s="3"/>
    </row>
    <row r="9" spans="1:11" ht="19.5" customHeight="1">
      <c r="A9" s="84" t="s">
        <v>97</v>
      </c>
      <c r="B9" s="84"/>
      <c r="C9" s="58">
        <f>Startovka!B13</f>
        <v>0</v>
      </c>
      <c r="D9" s="85" t="s">
        <v>98</v>
      </c>
      <c r="E9" s="85"/>
      <c r="F9" s="85"/>
      <c r="G9" s="85"/>
      <c r="H9" s="3"/>
      <c r="I9" s="3"/>
      <c r="J9" s="3"/>
      <c r="K9" s="3"/>
    </row>
    <row r="10" spans="1:11" ht="19.5" customHeight="1">
      <c r="A10" s="84" t="s">
        <v>99</v>
      </c>
      <c r="B10" s="84"/>
      <c r="C10" s="58">
        <f>Startovka!C13</f>
        <v>0</v>
      </c>
      <c r="D10" s="86" t="s">
        <v>100</v>
      </c>
      <c r="E10" s="86"/>
      <c r="F10" s="86"/>
      <c r="G10" s="86"/>
      <c r="H10" s="3"/>
      <c r="I10" s="3"/>
      <c r="J10" s="3"/>
      <c r="K10" s="3"/>
    </row>
    <row r="11" spans="1:11" ht="19.5" customHeight="1">
      <c r="A11" s="84" t="s">
        <v>101</v>
      </c>
      <c r="B11" s="84"/>
      <c r="C11" s="58">
        <f>Startovka!D13</f>
        <v>0</v>
      </c>
      <c r="D11" s="86"/>
      <c r="E11" s="86"/>
      <c r="F11" s="86"/>
      <c r="G11" s="86"/>
      <c r="H11" s="3"/>
      <c r="I11" s="3"/>
      <c r="J11" s="3"/>
      <c r="K11" s="3"/>
    </row>
    <row r="12" spans="1:11" ht="19.5" customHeight="1">
      <c r="A12" s="84" t="s">
        <v>102</v>
      </c>
      <c r="B12" s="84"/>
      <c r="C12" s="58">
        <f>Startovka!A13</f>
        <v>11</v>
      </c>
      <c r="D12" s="86"/>
      <c r="E12" s="86"/>
      <c r="F12" s="86"/>
      <c r="G12" s="86"/>
      <c r="H12" s="3"/>
      <c r="I12" s="3"/>
      <c r="J12" s="3"/>
      <c r="K12" s="3"/>
    </row>
    <row r="13" spans="1:11" ht="19.5" customHeight="1">
      <c r="A13" s="84" t="s">
        <v>103</v>
      </c>
      <c r="B13" s="84"/>
      <c r="C13" s="59">
        <f>Startovka!E13</f>
        <v>0</v>
      </c>
      <c r="D13" s="87" t="s">
        <v>104</v>
      </c>
      <c r="E13" s="87"/>
      <c r="F13" s="87"/>
      <c r="G13" s="28"/>
      <c r="H13" s="3"/>
      <c r="I13" s="3"/>
      <c r="J13" s="3"/>
      <c r="K13" s="3"/>
    </row>
    <row r="14" spans="1:11" ht="19.5" customHeight="1">
      <c r="A14" s="84" t="s">
        <v>105</v>
      </c>
      <c r="B14" s="84"/>
      <c r="C14" s="59" t="str">
        <f>Výsledky!G13</f>
        <v>neurčeno</v>
      </c>
      <c r="D14" s="87" t="str">
        <f>IF(C13="OB3","Žlutá karta"," ")</f>
        <v> </v>
      </c>
      <c r="E14" s="87"/>
      <c r="F14" s="87"/>
      <c r="G14" s="28"/>
      <c r="H14" s="3"/>
      <c r="I14" s="3"/>
      <c r="J14" s="3"/>
      <c r="K14" s="3"/>
    </row>
    <row r="15" spans="1:11" ht="15" customHeight="1">
      <c r="A15" s="61"/>
      <c r="B15" s="57"/>
      <c r="C15" s="57"/>
      <c r="D15" s="62"/>
      <c r="E15" s="62"/>
      <c r="F15" s="62"/>
      <c r="G15" s="62"/>
      <c r="H15" s="48"/>
      <c r="I15" s="3"/>
      <c r="J15" s="3"/>
      <c r="K15" s="3"/>
    </row>
    <row r="16" spans="1:11" ht="47.25" customHeight="1">
      <c r="A16" s="63"/>
      <c r="B16" s="30" t="s">
        <v>52</v>
      </c>
      <c r="C16" s="30" t="s">
        <v>53</v>
      </c>
      <c r="D16" s="30" t="s">
        <v>106</v>
      </c>
      <c r="E16" s="30" t="s">
        <v>107</v>
      </c>
      <c r="F16" s="30" t="s">
        <v>54</v>
      </c>
      <c r="G16" s="30" t="s">
        <v>108</v>
      </c>
      <c r="H16" s="3"/>
      <c r="I16" s="3"/>
      <c r="J16" s="3"/>
      <c r="K16" s="3"/>
    </row>
    <row r="17" spans="1:11" ht="15.75" customHeight="1">
      <c r="A17" s="63"/>
      <c r="B17" s="64"/>
      <c r="C17" s="64"/>
      <c r="D17" s="65" t="b">
        <f>IF(C13="OB-Z",Startovka!I7,IF(C13="OB1",Startovka!I11,IF(C13="OB2",Startovka!I15,IF(C13="OB3",Startovka!I19))))</f>
        <v>0</v>
      </c>
      <c r="E17" s="65" t="b">
        <f>IF(C13="OB-Z",Startovka!K7,IF(C13="OB1",Startovka!K11,IF(C13="OB2",Startovka!K15,IF(C13="OB3",Startovka!K19))))</f>
        <v>0</v>
      </c>
      <c r="F17" s="64"/>
      <c r="G17" s="64"/>
      <c r="H17" s="3"/>
      <c r="I17" s="3"/>
      <c r="J17" s="3"/>
      <c r="K17" s="3"/>
    </row>
    <row r="18" spans="1:11" ht="15.75" customHeight="1">
      <c r="A18" s="63"/>
      <c r="B18" s="31">
        <v>1</v>
      </c>
      <c r="C18" s="32" t="str">
        <f>IF(C13="OB-Z",Cviky!B3,IF(C13="OB1",Cviky!F3,IF(C13="OB2",Cviky!J3,IF(C13="OB3",Cviky!N3," "))))</f>
        <v> </v>
      </c>
      <c r="D18" s="66"/>
      <c r="E18" s="66"/>
      <c r="F18" s="6" t="str">
        <f>IF(C13="OB-Z",Cviky!C3,IF(C13="OB1",Cviky!G3,IF(C13="OB2",Cviky!K3,IF(C13="OB3",Cviky!O3," "))))</f>
        <v> </v>
      </c>
      <c r="G18" s="67" t="e">
        <f>IF(E17="není",H18,I18)</f>
        <v>#VALUE!</v>
      </c>
      <c r="H18" s="68" t="e">
        <f aca="true" t="shared" si="0" ref="H18:H27">SUM(D18*F18)</f>
        <v>#VALUE!</v>
      </c>
      <c r="I18" s="68" t="e">
        <f aca="true" t="shared" si="1" ref="I18:I27">SUM(((D18+E18)*F18)/2)</f>
        <v>#VALUE!</v>
      </c>
      <c r="J18" s="3"/>
      <c r="K18" s="3"/>
    </row>
    <row r="19" spans="1:11" ht="15.75" customHeight="1">
      <c r="A19" s="63"/>
      <c r="B19" s="31">
        <v>2</v>
      </c>
      <c r="C19" s="32" t="str">
        <f>IF(C13="OB-Z",Cviky!B4,IF(C13="OB1",Cviky!F4,IF(C13="OB2",Cviky!J4,IF(C13="OB3",Cviky!N4," "))))</f>
        <v> </v>
      </c>
      <c r="D19" s="66"/>
      <c r="E19" s="66"/>
      <c r="F19" s="6" t="str">
        <f>IF(C13="OB-Z",Cviky!C4,IF(C13="OB1",Cviky!G4,IF(C13="OB2",Cviky!K4,IF(C13="OB3",Cviky!O4," "))))</f>
        <v> </v>
      </c>
      <c r="G19" s="67" t="e">
        <f>IF(E17="není",H19,I19)</f>
        <v>#VALUE!</v>
      </c>
      <c r="H19" s="68" t="e">
        <f t="shared" si="0"/>
        <v>#VALUE!</v>
      </c>
      <c r="I19" s="68" t="e">
        <f t="shared" si="1"/>
        <v>#VALUE!</v>
      </c>
      <c r="J19" s="3"/>
      <c r="K19" s="3"/>
    </row>
    <row r="20" spans="1:11" ht="15.75" customHeight="1">
      <c r="A20" s="63"/>
      <c r="B20" s="31">
        <v>3</v>
      </c>
      <c r="C20" s="32" t="str">
        <f>IF(C13="OB-Z",Cviky!B5,IF(C13="OB1",Cviky!F5,IF(C13="OB2",Cviky!J5,IF(C13="OB3",Cviky!N5," "))))</f>
        <v> </v>
      </c>
      <c r="D20" s="66"/>
      <c r="E20" s="66"/>
      <c r="F20" s="6" t="str">
        <f>IF(C13="OB-Z",Cviky!C5,IF(C13="OB1",Cviky!G5,IF(C13="OB2",Cviky!K5,IF(C13="OB3",Cviky!O5," "))))</f>
        <v> </v>
      </c>
      <c r="G20" s="67" t="e">
        <f>IF(E17="není",H20,I20)</f>
        <v>#VALUE!</v>
      </c>
      <c r="H20" s="68" t="e">
        <f t="shared" si="0"/>
        <v>#VALUE!</v>
      </c>
      <c r="I20" s="68" t="e">
        <f t="shared" si="1"/>
        <v>#VALUE!</v>
      </c>
      <c r="J20" s="3"/>
      <c r="K20" s="3"/>
    </row>
    <row r="21" spans="1:11" ht="15.75" customHeight="1">
      <c r="A21" s="63"/>
      <c r="B21" s="31">
        <v>4</v>
      </c>
      <c r="C21" s="32" t="str">
        <f>IF(C13="OB-Z",Cviky!B6,IF(C13="OB1",Cviky!F6,IF(C13="OB2",Cviky!J6,IF(C13="OB3",Cviky!N6," "))))</f>
        <v> </v>
      </c>
      <c r="D21" s="66"/>
      <c r="E21" s="66"/>
      <c r="F21" s="6" t="str">
        <f>IF(C13="OB-Z",Cviky!C6,IF(C13="OB1",Cviky!G6,IF(C13="OB2",Cviky!K6,IF(C13="OB3",Cviky!O6," "))))</f>
        <v> </v>
      </c>
      <c r="G21" s="67" t="e">
        <f>IF(E17="není",H21,I21)</f>
        <v>#VALUE!</v>
      </c>
      <c r="H21" s="68" t="e">
        <f t="shared" si="0"/>
        <v>#VALUE!</v>
      </c>
      <c r="I21" s="68" t="e">
        <f t="shared" si="1"/>
        <v>#VALUE!</v>
      </c>
      <c r="J21" s="3"/>
      <c r="K21" s="3"/>
    </row>
    <row r="22" spans="1:11" ht="15.75" customHeight="1">
      <c r="A22" s="63"/>
      <c r="B22" s="31">
        <v>5</v>
      </c>
      <c r="C22" s="32" t="str">
        <f>IF(C13="OB-Z",Cviky!B7,IF(C13="OB1",Cviky!F7,IF(C13="OB2",Cviky!J7,IF(C13="OB3",Cviky!N7," "))))</f>
        <v> </v>
      </c>
      <c r="D22" s="66"/>
      <c r="E22" s="66"/>
      <c r="F22" s="6" t="str">
        <f>IF(C13="OB-Z",Cviky!C7,IF(C13="OB1",Cviky!G7,IF(C13="OB2",Cviky!K7,IF(C13="OB3",Cviky!O7," "))))</f>
        <v> </v>
      </c>
      <c r="G22" s="67" t="e">
        <f>IF(E17="není",H22,I22)</f>
        <v>#VALUE!</v>
      </c>
      <c r="H22" s="68" t="e">
        <f t="shared" si="0"/>
        <v>#VALUE!</v>
      </c>
      <c r="I22" s="68" t="e">
        <f t="shared" si="1"/>
        <v>#VALUE!</v>
      </c>
      <c r="J22" s="3"/>
      <c r="K22" s="3"/>
    </row>
    <row r="23" spans="1:11" ht="15.75" customHeight="1">
      <c r="A23" s="63"/>
      <c r="B23" s="31">
        <v>6</v>
      </c>
      <c r="C23" s="32" t="str">
        <f>IF(C13="OB-Z",Cviky!B8,IF(C13="OB1",Cviky!F8,IF(C13="OB2",Cviky!J8,IF(C13="OB3",Cviky!N8," "))))</f>
        <v> </v>
      </c>
      <c r="D23" s="66"/>
      <c r="E23" s="66"/>
      <c r="F23" s="6" t="str">
        <f>IF(C13="OB-Z",Cviky!C8,IF(C13="OB1",Cviky!G8,IF(C13="OB2",Cviky!K8,IF(C13="OB3",Cviky!O8," "))))</f>
        <v> </v>
      </c>
      <c r="G23" s="67" t="e">
        <f>IF(E17="není",H23,I23)</f>
        <v>#VALUE!</v>
      </c>
      <c r="H23" s="68" t="e">
        <f t="shared" si="0"/>
        <v>#VALUE!</v>
      </c>
      <c r="I23" s="68" t="e">
        <f t="shared" si="1"/>
        <v>#VALUE!</v>
      </c>
      <c r="J23" s="3"/>
      <c r="K23" s="3"/>
    </row>
    <row r="24" spans="1:11" ht="15.75" customHeight="1">
      <c r="A24" s="63"/>
      <c r="B24" s="31">
        <v>7</v>
      </c>
      <c r="C24" s="32" t="str">
        <f>IF(C13="OB-Z",Cviky!B9,IF(C13="OB1",Cviky!F9,IF(C13="OB2",Cviky!J9,IF(C13="OB3",Cviky!N9," "))))</f>
        <v> </v>
      </c>
      <c r="D24" s="66"/>
      <c r="E24" s="66"/>
      <c r="F24" s="6" t="str">
        <f>IF(C13="OB-Z",Cviky!C9,IF(C13="OB1",Cviky!G9,IF(C13="OB2",Cviky!K9,IF(C13="OB3",Cviky!O9," "))))</f>
        <v> </v>
      </c>
      <c r="G24" s="67" t="e">
        <f>IF(E17="není",H24,I24)</f>
        <v>#VALUE!</v>
      </c>
      <c r="H24" s="68" t="e">
        <f t="shared" si="0"/>
        <v>#VALUE!</v>
      </c>
      <c r="I24" s="68" t="e">
        <f t="shared" si="1"/>
        <v>#VALUE!</v>
      </c>
      <c r="J24" s="3"/>
      <c r="K24" s="3"/>
    </row>
    <row r="25" spans="1:11" ht="15.75" customHeight="1">
      <c r="A25" s="63"/>
      <c r="B25" s="31">
        <v>8</v>
      </c>
      <c r="C25" s="32" t="str">
        <f>IF(C13="OB-Z",Cviky!B10,IF(C13="OB1",Cviky!F10,IF(C13="OB2",Cviky!J10,IF(C13="OB3",Cviky!N10," "))))</f>
        <v> </v>
      </c>
      <c r="D25" s="66"/>
      <c r="E25" s="66"/>
      <c r="F25" s="6" t="str">
        <f>IF(C13="OB-Z",Cviky!C10,IF(C13="OB1",Cviky!G10,IF(C13="OB2",Cviky!K10,IF(C13="OB3",Cviky!O10," "))))</f>
        <v> </v>
      </c>
      <c r="G25" s="67" t="e">
        <f>IF(E17="není",H25,I25)</f>
        <v>#VALUE!</v>
      </c>
      <c r="H25" s="68" t="e">
        <f t="shared" si="0"/>
        <v>#VALUE!</v>
      </c>
      <c r="I25" s="68" t="e">
        <f t="shared" si="1"/>
        <v>#VALUE!</v>
      </c>
      <c r="J25" s="3"/>
      <c r="K25" s="3"/>
    </row>
    <row r="26" spans="1:11" ht="15.75" customHeight="1">
      <c r="A26" s="63"/>
      <c r="B26" s="31">
        <v>9</v>
      </c>
      <c r="C26" s="32" t="str">
        <f>IF(C13="OB-Z",Cviky!B11,IF(C13="OB1",Cviky!F11,IF(C13="OB2",Cviky!J11,IF(C13="OB3",Cviky!N11," "))))</f>
        <v> </v>
      </c>
      <c r="D26" s="66"/>
      <c r="E26" s="66"/>
      <c r="F26" s="6" t="str">
        <f>IF(C13="OB-Z",Cviky!C11,IF(C13="OB1",Cviky!G11,IF(C13="OB2",Cviky!K11,IF(C13="OB3",Cviky!O11," "))))</f>
        <v> </v>
      </c>
      <c r="G26" s="67" t="e">
        <f>IF(E17="není",H26,I26)</f>
        <v>#VALUE!</v>
      </c>
      <c r="H26" s="68" t="e">
        <f t="shared" si="0"/>
        <v>#VALUE!</v>
      </c>
      <c r="I26" s="68" t="e">
        <f t="shared" si="1"/>
        <v>#VALUE!</v>
      </c>
      <c r="J26" s="3"/>
      <c r="K26" s="3"/>
    </row>
    <row r="27" spans="1:11" ht="15.75" customHeight="1">
      <c r="A27" s="63"/>
      <c r="B27" s="31">
        <v>10</v>
      </c>
      <c r="C27" s="32" t="str">
        <f>IF(C13="OB-Z",Cviky!B12,IF(C13="OB2",Cviky!J12,IF(C13="OB3",Cviky!N12," ")))</f>
        <v> </v>
      </c>
      <c r="D27" s="66"/>
      <c r="E27" s="66"/>
      <c r="F27" s="6" t="str">
        <f>IF(C13="OB-Z",Cviky!C12,IF(C13="OB1",Cviky!G12,IF(C13="OB2",Cviky!K12,IF(C13="OB3",Cviky!O12," "))))</f>
        <v> </v>
      </c>
      <c r="G27" s="67" t="e">
        <f>IF(E17="není",H27,I27)</f>
        <v>#VALUE!</v>
      </c>
      <c r="H27" s="68" t="e">
        <f t="shared" si="0"/>
        <v>#VALUE!</v>
      </c>
      <c r="I27" s="68" t="e">
        <f t="shared" si="1"/>
        <v>#VALUE!</v>
      </c>
      <c r="J27" s="3"/>
      <c r="K27" s="3"/>
    </row>
    <row r="28" spans="1:11" ht="15.75" customHeight="1">
      <c r="A28" s="63"/>
      <c r="B28" s="88" t="s">
        <v>109</v>
      </c>
      <c r="C28" s="88"/>
      <c r="D28" s="91" t="e">
        <f>IF(G13="ano","0",IF(G14="ano",H28-20,SUM(G18:G27)))</f>
        <v>#VALUE!</v>
      </c>
      <c r="E28" s="91"/>
      <c r="F28" s="91"/>
      <c r="G28" s="91"/>
      <c r="H28" s="68" t="e">
        <f>SUM(G18:G27)</f>
        <v>#VALUE!</v>
      </c>
      <c r="I28" s="68"/>
      <c r="J28" s="3"/>
      <c r="K28" s="3"/>
    </row>
    <row r="29" spans="1:11" ht="15.75" customHeight="1">
      <c r="A29" s="63"/>
      <c r="B29" s="88" t="s">
        <v>110</v>
      </c>
      <c r="C29" s="88"/>
      <c r="D29" s="89" t="e">
        <f>IF(G13="ano","Diskvalifikace",IF(Startovka!F2="N","Nenastoupil",IF(D28&gt;=256,"Výborně",IF(D28&gt;=224,"Velmi dobře",IF(D28&gt;=192,"Dobře",IF(D28&lt;=191.9,"Nehodnocen"," "))))))</f>
        <v>#VALUE!</v>
      </c>
      <c r="E29" s="89"/>
      <c r="F29" s="89"/>
      <c r="G29" s="89"/>
      <c r="H29" s="3"/>
      <c r="I29" s="3"/>
      <c r="J29" s="3"/>
      <c r="K29" s="3"/>
    </row>
    <row r="30" spans="1:11" ht="15" customHeight="1">
      <c r="A30" s="61"/>
      <c r="B30" s="69"/>
      <c r="C30" s="69"/>
      <c r="D30" s="69"/>
      <c r="E30" s="69"/>
      <c r="F30" s="69"/>
      <c r="G30" s="69"/>
      <c r="H30" s="48"/>
      <c r="I30" s="3"/>
      <c r="J30" s="3"/>
      <c r="K30" s="3"/>
    </row>
    <row r="31" spans="1:11" ht="15" customHeight="1">
      <c r="A31" s="61"/>
      <c r="B31" s="56"/>
      <c r="C31" s="56"/>
      <c r="D31" s="56"/>
      <c r="E31" s="56"/>
      <c r="F31" s="56"/>
      <c r="G31" s="56"/>
      <c r="H31" s="48"/>
      <c r="I31" s="3"/>
      <c r="J31" s="3"/>
      <c r="K31" s="3"/>
    </row>
    <row r="32" spans="1:11" ht="15" customHeight="1">
      <c r="A32" s="61"/>
      <c r="B32" s="56"/>
      <c r="C32" s="56"/>
      <c r="D32" s="56"/>
      <c r="E32" s="56"/>
      <c r="F32" s="56"/>
      <c r="G32" s="56"/>
      <c r="H32" s="48"/>
      <c r="I32" s="3"/>
      <c r="J32" s="3"/>
      <c r="K32" s="3"/>
    </row>
    <row r="33" spans="1:11" ht="15" customHeight="1">
      <c r="A33" s="61"/>
      <c r="B33" s="56"/>
      <c r="C33" s="56"/>
      <c r="D33" s="56"/>
      <c r="E33" s="56"/>
      <c r="F33" s="56"/>
      <c r="G33" s="56"/>
      <c r="H33" s="48"/>
      <c r="I33" s="3"/>
      <c r="J33" s="3"/>
      <c r="K33" s="3"/>
    </row>
    <row r="34" spans="1:11" ht="15" customHeight="1">
      <c r="A34" s="61"/>
      <c r="B34" s="56"/>
      <c r="C34" s="56"/>
      <c r="D34" s="56"/>
      <c r="E34" s="56"/>
      <c r="F34" s="56"/>
      <c r="G34" s="56"/>
      <c r="H34" s="48"/>
      <c r="I34" s="3"/>
      <c r="J34" s="3"/>
      <c r="K34" s="3"/>
    </row>
    <row r="35" spans="1:11" ht="15" customHeight="1">
      <c r="A35" s="61"/>
      <c r="B35" s="56"/>
      <c r="C35" s="56"/>
      <c r="D35" s="56"/>
      <c r="E35" s="56"/>
      <c r="F35" s="56"/>
      <c r="G35" s="56"/>
      <c r="H35" s="48"/>
      <c r="I35" s="3"/>
      <c r="J35" s="3"/>
      <c r="K35" s="3"/>
    </row>
    <row r="36" spans="1:11" ht="15" customHeight="1">
      <c r="A36" s="70"/>
      <c r="B36" s="57"/>
      <c r="C36" s="57"/>
      <c r="D36" s="57"/>
      <c r="E36" s="57"/>
      <c r="F36" s="57"/>
      <c r="G36" s="57"/>
      <c r="H36" s="48"/>
      <c r="I36" s="3"/>
      <c r="J36" s="3"/>
      <c r="K36" s="3"/>
    </row>
  </sheetData>
  <sheetProtection selectLockedCells="1" selectUnlockedCell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A1:G1"/>
    <mergeCell ref="A2:G2"/>
    <mergeCell ref="C3:G3"/>
    <mergeCell ref="C4:G4"/>
    <mergeCell ref="C5:G5"/>
    <mergeCell ref="D6:G6"/>
  </mergeCells>
  <conditionalFormatting sqref="D18:E27 G18:G27">
    <cfRule type="cellIs" priority="1" dxfId="0" operator="lessThan" stopIfTrue="1">
      <formula>0</formula>
    </cfRule>
  </conditionalFormatting>
  <printOptions/>
  <pageMargins left="0.11805555555555555" right="0.11805555555555555" top="0.19652777777777777" bottom="0.19652777777777777" header="0.5118055555555555" footer="0.19652777777777777"/>
  <pageSetup horizontalDpi="300" verticalDpi="300" orientation="landscape" scale="71"/>
  <headerFooter alignWithMargins="0">
    <oddFooter>&amp;C&amp;"Helvetica Neue,Běžné"&amp;12&amp;P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36"/>
  <sheetViews>
    <sheetView showGridLines="0" zoomScalePageLayoutView="0" workbookViewId="0" topLeftCell="A1">
      <selection activeCell="A1" sqref="A1"/>
    </sheetView>
  </sheetViews>
  <sheetFormatPr defaultColWidth="9.7109375" defaultRowHeight="15" customHeight="1"/>
  <cols>
    <col min="1" max="1" width="14.7109375" style="1" customWidth="1"/>
    <col min="2" max="2" width="7.57421875" style="1" customWidth="1"/>
    <col min="3" max="3" width="69.28125" style="1" customWidth="1"/>
    <col min="4" max="5" width="16.28125" style="1" customWidth="1"/>
    <col min="6" max="6" width="5.8515625" style="1" customWidth="1"/>
    <col min="7" max="7" width="17.7109375" style="1" customWidth="1"/>
    <col min="8" max="8" width="7.57421875" style="1" customWidth="1"/>
    <col min="9" max="9" width="8.7109375" style="1" customWidth="1"/>
    <col min="10" max="11" width="9.00390625" style="1" customWidth="1"/>
    <col min="12" max="16384" width="9.7109375" style="1" customWidth="1"/>
  </cols>
  <sheetData>
    <row r="1" spans="1:11" ht="21" customHeight="1">
      <c r="A1" s="78" t="s">
        <v>91</v>
      </c>
      <c r="B1" s="78"/>
      <c r="C1" s="78"/>
      <c r="D1" s="78"/>
      <c r="E1" s="78"/>
      <c r="F1" s="78"/>
      <c r="G1" s="78"/>
      <c r="H1" s="45"/>
      <c r="I1" s="3"/>
      <c r="J1" s="3"/>
      <c r="K1" s="3"/>
    </row>
    <row r="2" spans="1:11" ht="129.75" customHeight="1">
      <c r="A2" s="79"/>
      <c r="B2" s="79"/>
      <c r="C2" s="79"/>
      <c r="D2" s="79"/>
      <c r="E2" s="79"/>
      <c r="F2" s="79"/>
      <c r="G2" s="79"/>
      <c r="H2" s="45"/>
      <c r="I2" s="3"/>
      <c r="J2" s="3"/>
      <c r="K2" s="3"/>
    </row>
    <row r="3" spans="1:11" ht="15.75" customHeight="1">
      <c r="A3" s="46" t="s">
        <v>92</v>
      </c>
      <c r="B3" s="47"/>
      <c r="C3" s="80" t="str">
        <f>Startovka!I2</f>
        <v>Dana Háková </v>
      </c>
      <c r="D3" s="80"/>
      <c r="E3" s="80"/>
      <c r="F3" s="80"/>
      <c r="G3" s="80"/>
      <c r="H3" s="48"/>
      <c r="I3" s="3"/>
      <c r="J3" s="3"/>
      <c r="K3" s="3"/>
    </row>
    <row r="4" spans="1:11" ht="15.75" customHeight="1">
      <c r="A4" s="46" t="s">
        <v>93</v>
      </c>
      <c r="B4" s="47"/>
      <c r="C4" s="80" t="str">
        <f>Startovka!I3</f>
        <v>Zkoušky Obedience Chomutov </v>
      </c>
      <c r="D4" s="80"/>
      <c r="E4" s="80"/>
      <c r="F4" s="80"/>
      <c r="G4" s="80"/>
      <c r="H4" s="48"/>
      <c r="I4" s="3"/>
      <c r="J4" s="3"/>
      <c r="K4" s="3"/>
    </row>
    <row r="5" spans="1:11" ht="15.75" customHeight="1">
      <c r="A5" s="46" t="s">
        <v>94</v>
      </c>
      <c r="B5" s="47"/>
      <c r="C5" s="81">
        <f>Startovka!I4</f>
        <v>45444</v>
      </c>
      <c r="D5" s="81"/>
      <c r="E5" s="81"/>
      <c r="F5" s="81"/>
      <c r="G5" s="81"/>
      <c r="H5" s="49"/>
      <c r="I5" s="50"/>
      <c r="J5" s="50"/>
      <c r="K5" s="50"/>
    </row>
    <row r="6" spans="1:11" ht="15.75" customHeight="1">
      <c r="A6" s="46" t="s">
        <v>95</v>
      </c>
      <c r="B6" s="47"/>
      <c r="C6" s="51" t="b">
        <f>D17</f>
        <v>0</v>
      </c>
      <c r="D6" s="82" t="b">
        <f>IF(E17="není"," ",E17)</f>
        <v>0</v>
      </c>
      <c r="E6" s="82"/>
      <c r="F6" s="82"/>
      <c r="G6" s="82"/>
      <c r="H6" s="83"/>
      <c r="I6" s="83"/>
      <c r="J6" s="83"/>
      <c r="K6" s="83"/>
    </row>
    <row r="7" spans="1:11" ht="15.75" customHeight="1">
      <c r="A7" s="46" t="s">
        <v>96</v>
      </c>
      <c r="B7" s="47"/>
      <c r="C7" s="51" t="b">
        <f>IF(C13="OB-Z",Startovka!I8,IF(C13="OB1",Startovka!I12,IF(C13="OB2",Startovka!I16,IF(C13="OB3",Startovka!I20))))</f>
        <v>0</v>
      </c>
      <c r="D7" s="82" t="b">
        <f>IF(E17="není"," ",IF(C13="OB-Z",Startovka!K8,IF(C13="OB1",Startovka!K12,IF(C13="OB2",Startovka!K16,IF(C13="OB3",Startovka!K20)))))</f>
        <v>0</v>
      </c>
      <c r="E7" s="82"/>
      <c r="F7" s="82"/>
      <c r="G7" s="82"/>
      <c r="H7" s="52"/>
      <c r="I7" s="53"/>
      <c r="J7" s="53"/>
      <c r="K7" s="53"/>
    </row>
    <row r="8" spans="1:11" ht="15.75" customHeight="1">
      <c r="A8" s="54"/>
      <c r="B8" s="55"/>
      <c r="C8" s="56"/>
      <c r="D8" s="57"/>
      <c r="E8" s="57"/>
      <c r="F8" s="57"/>
      <c r="G8" s="57"/>
      <c r="H8" s="48"/>
      <c r="I8" s="3"/>
      <c r="J8" s="3"/>
      <c r="K8" s="3"/>
    </row>
    <row r="9" spans="1:11" ht="19.5" customHeight="1">
      <c r="A9" s="84" t="s">
        <v>97</v>
      </c>
      <c r="B9" s="84"/>
      <c r="C9" s="58">
        <f>Startovka!B14</f>
        <v>0</v>
      </c>
      <c r="D9" s="85" t="s">
        <v>98</v>
      </c>
      <c r="E9" s="85"/>
      <c r="F9" s="85"/>
      <c r="G9" s="85"/>
      <c r="H9" s="3"/>
      <c r="I9" s="3"/>
      <c r="J9" s="3"/>
      <c r="K9" s="3"/>
    </row>
    <row r="10" spans="1:11" ht="19.5" customHeight="1">
      <c r="A10" s="84" t="s">
        <v>99</v>
      </c>
      <c r="B10" s="84"/>
      <c r="C10" s="58">
        <f>Startovka!C14</f>
        <v>0</v>
      </c>
      <c r="D10" s="86" t="s">
        <v>100</v>
      </c>
      <c r="E10" s="86"/>
      <c r="F10" s="86"/>
      <c r="G10" s="86"/>
      <c r="H10" s="3"/>
      <c r="I10" s="3"/>
      <c r="J10" s="3"/>
      <c r="K10" s="3"/>
    </row>
    <row r="11" spans="1:11" ht="19.5" customHeight="1">
      <c r="A11" s="84" t="s">
        <v>101</v>
      </c>
      <c r="B11" s="84"/>
      <c r="C11" s="58">
        <f>Startovka!D14</f>
        <v>0</v>
      </c>
      <c r="D11" s="86"/>
      <c r="E11" s="86"/>
      <c r="F11" s="86"/>
      <c r="G11" s="86"/>
      <c r="H11" s="3"/>
      <c r="I11" s="3"/>
      <c r="J11" s="3"/>
      <c r="K11" s="3"/>
    </row>
    <row r="12" spans="1:11" ht="19.5" customHeight="1">
      <c r="A12" s="84" t="s">
        <v>102</v>
      </c>
      <c r="B12" s="84"/>
      <c r="C12" s="58">
        <f>Startovka!A14</f>
        <v>12</v>
      </c>
      <c r="D12" s="86"/>
      <c r="E12" s="86"/>
      <c r="F12" s="86"/>
      <c r="G12" s="86"/>
      <c r="H12" s="3"/>
      <c r="I12" s="3"/>
      <c r="J12" s="3"/>
      <c r="K12" s="3"/>
    </row>
    <row r="13" spans="1:11" ht="19.5" customHeight="1">
      <c r="A13" s="84" t="s">
        <v>103</v>
      </c>
      <c r="B13" s="84"/>
      <c r="C13" s="59">
        <f>Startovka!E14</f>
        <v>0</v>
      </c>
      <c r="D13" s="87" t="s">
        <v>104</v>
      </c>
      <c r="E13" s="87"/>
      <c r="F13" s="87"/>
      <c r="G13" s="28"/>
      <c r="H13" s="3"/>
      <c r="I13" s="3"/>
      <c r="J13" s="3"/>
      <c r="K13" s="3"/>
    </row>
    <row r="14" spans="1:11" ht="19.5" customHeight="1">
      <c r="A14" s="84" t="s">
        <v>105</v>
      </c>
      <c r="B14" s="84"/>
      <c r="C14" s="59" t="str">
        <f>Výsledky!G14</f>
        <v>neurčeno</v>
      </c>
      <c r="D14" s="87" t="str">
        <f>IF(C13="OB3","Žlutá karta"," ")</f>
        <v> </v>
      </c>
      <c r="E14" s="87"/>
      <c r="F14" s="87"/>
      <c r="G14" s="28"/>
      <c r="H14" s="3"/>
      <c r="I14" s="3"/>
      <c r="J14" s="3"/>
      <c r="K14" s="3"/>
    </row>
    <row r="15" spans="1:11" ht="15" customHeight="1">
      <c r="A15" s="61"/>
      <c r="B15" s="57"/>
      <c r="C15" s="57"/>
      <c r="D15" s="62"/>
      <c r="E15" s="62"/>
      <c r="F15" s="62"/>
      <c r="G15" s="62"/>
      <c r="H15" s="48"/>
      <c r="I15" s="3"/>
      <c r="J15" s="3"/>
      <c r="K15" s="3"/>
    </row>
    <row r="16" spans="1:11" ht="47.25" customHeight="1">
      <c r="A16" s="63"/>
      <c r="B16" s="30" t="s">
        <v>52</v>
      </c>
      <c r="C16" s="30" t="s">
        <v>53</v>
      </c>
      <c r="D16" s="30" t="s">
        <v>106</v>
      </c>
      <c r="E16" s="30" t="s">
        <v>107</v>
      </c>
      <c r="F16" s="30" t="s">
        <v>54</v>
      </c>
      <c r="G16" s="30" t="s">
        <v>108</v>
      </c>
      <c r="H16" s="3"/>
      <c r="I16" s="3"/>
      <c r="J16" s="3"/>
      <c r="K16" s="3"/>
    </row>
    <row r="17" spans="1:11" ht="15.75" customHeight="1">
      <c r="A17" s="63"/>
      <c r="B17" s="64"/>
      <c r="C17" s="64"/>
      <c r="D17" s="65" t="b">
        <f>IF(C13="OB-Z",Startovka!I7,IF(C13="OB1",Startovka!I11,IF(C13="OB2",Startovka!I15,IF(C13="OB3",Startovka!I19))))</f>
        <v>0</v>
      </c>
      <c r="E17" s="65" t="b">
        <f>IF(C13="OB-Z",Startovka!K7,IF(C13="OB1",Startovka!K11,IF(C13="OB2",Startovka!K15,IF(C13="OB3",Startovka!K19))))</f>
        <v>0</v>
      </c>
      <c r="F17" s="64"/>
      <c r="G17" s="64"/>
      <c r="H17" s="3"/>
      <c r="I17" s="3"/>
      <c r="J17" s="3"/>
      <c r="K17" s="3"/>
    </row>
    <row r="18" spans="1:11" ht="15.75" customHeight="1">
      <c r="A18" s="63"/>
      <c r="B18" s="31">
        <v>1</v>
      </c>
      <c r="C18" s="32" t="str">
        <f>IF(C13="OB-Z",Cviky!B3,IF(C13="OB1",Cviky!F3,IF(C13="OB2",Cviky!J3,IF(C13="OB3",Cviky!N3," "))))</f>
        <v> </v>
      </c>
      <c r="D18" s="66"/>
      <c r="E18" s="66"/>
      <c r="F18" s="6" t="str">
        <f>IF(C13="OB-Z",Cviky!C3,IF(C13="OB1",Cviky!G3,IF(C13="OB2",Cviky!K3,IF(C13="OB3",Cviky!O3," "))))</f>
        <v> </v>
      </c>
      <c r="G18" s="67" t="e">
        <f>IF(E17="není",H18,I18)</f>
        <v>#VALUE!</v>
      </c>
      <c r="H18" s="68" t="e">
        <f aca="true" t="shared" si="0" ref="H18:H27">SUM(D18*F18)</f>
        <v>#VALUE!</v>
      </c>
      <c r="I18" s="68" t="e">
        <f aca="true" t="shared" si="1" ref="I18:I27">SUM(((D18+E18)*F18)/2)</f>
        <v>#VALUE!</v>
      </c>
      <c r="J18" s="3"/>
      <c r="K18" s="3"/>
    </row>
    <row r="19" spans="1:11" ht="15.75" customHeight="1">
      <c r="A19" s="63"/>
      <c r="B19" s="31">
        <v>2</v>
      </c>
      <c r="C19" s="32" t="str">
        <f>IF(C13="OB-Z",Cviky!B4,IF(C13="OB1",Cviky!F4,IF(C13="OB2",Cviky!J4,IF(C13="OB3",Cviky!N4," "))))</f>
        <v> </v>
      </c>
      <c r="D19" s="66"/>
      <c r="E19" s="66"/>
      <c r="F19" s="6" t="str">
        <f>IF(C13="OB-Z",Cviky!C4,IF(C13="OB1",Cviky!G4,IF(C13="OB2",Cviky!K4,IF(C13="OB3",Cviky!O4," "))))</f>
        <v> </v>
      </c>
      <c r="G19" s="67" t="e">
        <f>IF(E17="není",H19,I19)</f>
        <v>#VALUE!</v>
      </c>
      <c r="H19" s="68" t="e">
        <f t="shared" si="0"/>
        <v>#VALUE!</v>
      </c>
      <c r="I19" s="68" t="e">
        <f t="shared" si="1"/>
        <v>#VALUE!</v>
      </c>
      <c r="J19" s="3"/>
      <c r="K19" s="3"/>
    </row>
    <row r="20" spans="1:11" ht="15.75" customHeight="1">
      <c r="A20" s="63"/>
      <c r="B20" s="31">
        <v>3</v>
      </c>
      <c r="C20" s="32" t="str">
        <f>IF(C13="OB-Z",Cviky!B5,IF(C13="OB1",Cviky!F5,IF(C13="OB2",Cviky!J5,IF(C13="OB3",Cviky!N5," "))))</f>
        <v> </v>
      </c>
      <c r="D20" s="66"/>
      <c r="E20" s="66"/>
      <c r="F20" s="6" t="str">
        <f>IF(C13="OB-Z",Cviky!C5,IF(C13="OB1",Cviky!G5,IF(C13="OB2",Cviky!K5,IF(C13="OB3",Cviky!O5," "))))</f>
        <v> </v>
      </c>
      <c r="G20" s="67" t="e">
        <f>IF(E17="není",H20,I20)</f>
        <v>#VALUE!</v>
      </c>
      <c r="H20" s="68" t="e">
        <f t="shared" si="0"/>
        <v>#VALUE!</v>
      </c>
      <c r="I20" s="68" t="e">
        <f t="shared" si="1"/>
        <v>#VALUE!</v>
      </c>
      <c r="J20" s="3"/>
      <c r="K20" s="3"/>
    </row>
    <row r="21" spans="1:11" ht="15.75" customHeight="1">
      <c r="A21" s="63"/>
      <c r="B21" s="31">
        <v>4</v>
      </c>
      <c r="C21" s="32" t="str">
        <f>IF(C13="OB-Z",Cviky!B6,IF(C13="OB1",Cviky!F6,IF(C13="OB2",Cviky!J6,IF(C13="OB3",Cviky!N6," "))))</f>
        <v> </v>
      </c>
      <c r="D21" s="66"/>
      <c r="E21" s="66"/>
      <c r="F21" s="6" t="str">
        <f>IF(C13="OB-Z",Cviky!C6,IF(C13="OB1",Cviky!G6,IF(C13="OB2",Cviky!K6,IF(C13="OB3",Cviky!O6," "))))</f>
        <v> </v>
      </c>
      <c r="G21" s="67" t="e">
        <f>IF(E17="není",H21,I21)</f>
        <v>#VALUE!</v>
      </c>
      <c r="H21" s="68" t="e">
        <f t="shared" si="0"/>
        <v>#VALUE!</v>
      </c>
      <c r="I21" s="68" t="e">
        <f t="shared" si="1"/>
        <v>#VALUE!</v>
      </c>
      <c r="J21" s="3"/>
      <c r="K21" s="3"/>
    </row>
    <row r="22" spans="1:11" ht="15.75" customHeight="1">
      <c r="A22" s="63"/>
      <c r="B22" s="31">
        <v>5</v>
      </c>
      <c r="C22" s="32" t="str">
        <f>IF(C13="OB-Z",Cviky!B7,IF(C13="OB1",Cviky!F7,IF(C13="OB2",Cviky!J7,IF(C13="OB3",Cviky!N7," "))))</f>
        <v> </v>
      </c>
      <c r="D22" s="66"/>
      <c r="E22" s="66"/>
      <c r="F22" s="6" t="str">
        <f>IF(C13="OB-Z",Cviky!C7,IF(C13="OB1",Cviky!G7,IF(C13="OB2",Cviky!K7,IF(C13="OB3",Cviky!O7," "))))</f>
        <v> </v>
      </c>
      <c r="G22" s="67" t="e">
        <f>IF(E17="není",H22,I22)</f>
        <v>#VALUE!</v>
      </c>
      <c r="H22" s="68" t="e">
        <f t="shared" si="0"/>
        <v>#VALUE!</v>
      </c>
      <c r="I22" s="68" t="e">
        <f t="shared" si="1"/>
        <v>#VALUE!</v>
      </c>
      <c r="J22" s="3"/>
      <c r="K22" s="3"/>
    </row>
    <row r="23" spans="1:11" ht="15.75" customHeight="1">
      <c r="A23" s="63"/>
      <c r="B23" s="31">
        <v>6</v>
      </c>
      <c r="C23" s="32" t="str">
        <f>IF(C13="OB-Z",Cviky!B8,IF(C13="OB1",Cviky!F8,IF(C13="OB2",Cviky!J8,IF(C13="OB3",Cviky!N8," "))))</f>
        <v> </v>
      </c>
      <c r="D23" s="66"/>
      <c r="E23" s="66"/>
      <c r="F23" s="6" t="str">
        <f>IF(C13="OB-Z",Cviky!C8,IF(C13="OB1",Cviky!G8,IF(C13="OB2",Cviky!K8,IF(C13="OB3",Cviky!O8," "))))</f>
        <v> </v>
      </c>
      <c r="G23" s="67" t="e">
        <f>IF(E17="není",H23,I23)</f>
        <v>#VALUE!</v>
      </c>
      <c r="H23" s="68" t="e">
        <f t="shared" si="0"/>
        <v>#VALUE!</v>
      </c>
      <c r="I23" s="68" t="e">
        <f t="shared" si="1"/>
        <v>#VALUE!</v>
      </c>
      <c r="J23" s="3"/>
      <c r="K23" s="3"/>
    </row>
    <row r="24" spans="1:11" ht="15.75" customHeight="1">
      <c r="A24" s="63"/>
      <c r="B24" s="31">
        <v>7</v>
      </c>
      <c r="C24" s="32" t="str">
        <f>IF(C13="OB-Z",Cviky!B9,IF(C13="OB1",Cviky!F9,IF(C13="OB2",Cviky!J9,IF(C13="OB3",Cviky!N9," "))))</f>
        <v> </v>
      </c>
      <c r="D24" s="66"/>
      <c r="E24" s="66"/>
      <c r="F24" s="6" t="str">
        <f>IF(C13="OB-Z",Cviky!C9,IF(C13="OB1",Cviky!G9,IF(C13="OB2",Cviky!K9,IF(C13="OB3",Cviky!O9," "))))</f>
        <v> </v>
      </c>
      <c r="G24" s="67" t="e">
        <f>IF(E17="není",H24,I24)</f>
        <v>#VALUE!</v>
      </c>
      <c r="H24" s="68" t="e">
        <f t="shared" si="0"/>
        <v>#VALUE!</v>
      </c>
      <c r="I24" s="68" t="e">
        <f t="shared" si="1"/>
        <v>#VALUE!</v>
      </c>
      <c r="J24" s="3"/>
      <c r="K24" s="3"/>
    </row>
    <row r="25" spans="1:11" ht="15.75" customHeight="1">
      <c r="A25" s="63"/>
      <c r="B25" s="31">
        <v>8</v>
      </c>
      <c r="C25" s="32" t="str">
        <f>IF(C13="OB-Z",Cviky!B10,IF(C13="OB1",Cviky!F10,IF(C13="OB2",Cviky!J10,IF(C13="OB3",Cviky!N10," "))))</f>
        <v> </v>
      </c>
      <c r="D25" s="66"/>
      <c r="E25" s="66"/>
      <c r="F25" s="6" t="str">
        <f>IF(C13="OB-Z",Cviky!C10,IF(C13="OB1",Cviky!G10,IF(C13="OB2",Cviky!K10,IF(C13="OB3",Cviky!O10," "))))</f>
        <v> </v>
      </c>
      <c r="G25" s="67" t="e">
        <f>IF(E17="není",H25,I25)</f>
        <v>#VALUE!</v>
      </c>
      <c r="H25" s="68" t="e">
        <f t="shared" si="0"/>
        <v>#VALUE!</v>
      </c>
      <c r="I25" s="68" t="e">
        <f t="shared" si="1"/>
        <v>#VALUE!</v>
      </c>
      <c r="J25" s="3"/>
      <c r="K25" s="3"/>
    </row>
    <row r="26" spans="1:11" ht="15.75" customHeight="1">
      <c r="A26" s="63"/>
      <c r="B26" s="31">
        <v>9</v>
      </c>
      <c r="C26" s="32" t="str">
        <f>IF(C13="OB-Z",Cviky!B11,IF(C13="OB1",Cviky!F11,IF(C13="OB2",Cviky!J11,IF(C13="OB3",Cviky!N11," "))))</f>
        <v> </v>
      </c>
      <c r="D26" s="66"/>
      <c r="E26" s="66"/>
      <c r="F26" s="6" t="str">
        <f>IF(C13="OB-Z",Cviky!C11,IF(C13="OB1",Cviky!G11,IF(C13="OB2",Cviky!K11,IF(C13="OB3",Cviky!O11," "))))</f>
        <v> </v>
      </c>
      <c r="G26" s="67" t="e">
        <f>IF(E17="není",H26,I26)</f>
        <v>#VALUE!</v>
      </c>
      <c r="H26" s="68" t="e">
        <f t="shared" si="0"/>
        <v>#VALUE!</v>
      </c>
      <c r="I26" s="68" t="e">
        <f t="shared" si="1"/>
        <v>#VALUE!</v>
      </c>
      <c r="J26" s="3"/>
      <c r="K26" s="3"/>
    </row>
    <row r="27" spans="1:11" ht="15.75" customHeight="1">
      <c r="A27" s="63"/>
      <c r="B27" s="31">
        <v>10</v>
      </c>
      <c r="C27" s="32" t="str">
        <f>IF(C13="OB-Z",Cviky!B12,IF(C13="OB2",Cviky!J12,IF(C13="OB3",Cviky!N12," ")))</f>
        <v> </v>
      </c>
      <c r="D27" s="66"/>
      <c r="E27" s="66"/>
      <c r="F27" s="6" t="str">
        <f>IF(C13="OB-Z",Cviky!C12,IF(C13="OB1",Cviky!G12,IF(C13="OB2",Cviky!K12,IF(C13="OB3",Cviky!O12," "))))</f>
        <v> </v>
      </c>
      <c r="G27" s="67" t="e">
        <f>IF(E17="není",H27,I27)</f>
        <v>#VALUE!</v>
      </c>
      <c r="H27" s="68" t="e">
        <f t="shared" si="0"/>
        <v>#VALUE!</v>
      </c>
      <c r="I27" s="68" t="e">
        <f t="shared" si="1"/>
        <v>#VALUE!</v>
      </c>
      <c r="J27" s="3"/>
      <c r="K27" s="3"/>
    </row>
    <row r="28" spans="1:11" ht="15.75" customHeight="1">
      <c r="A28" s="63"/>
      <c r="B28" s="88" t="s">
        <v>109</v>
      </c>
      <c r="C28" s="88"/>
      <c r="D28" s="91" t="e">
        <f>IF(G13="ano","0",IF(G14="ano",H28-20,SUM(G18:G27)))</f>
        <v>#VALUE!</v>
      </c>
      <c r="E28" s="91"/>
      <c r="F28" s="91"/>
      <c r="G28" s="91"/>
      <c r="H28" s="68" t="e">
        <f>SUM(G18:G27)</f>
        <v>#VALUE!</v>
      </c>
      <c r="I28" s="68"/>
      <c r="J28" s="3"/>
      <c r="K28" s="3"/>
    </row>
    <row r="29" spans="1:11" ht="15.75" customHeight="1">
      <c r="A29" s="63"/>
      <c r="B29" s="88" t="s">
        <v>110</v>
      </c>
      <c r="C29" s="88"/>
      <c r="D29" s="89" t="e">
        <f>IF(G13="ano","Diskvalifikace",IF(Startovka!F2="N","Nenastoupil",IF(D28&gt;=256,"Výborně",IF(D28&gt;=224,"Velmi dobře",IF(D28&gt;=192,"Dobře",IF(D28&lt;=191.9,"Nehodnocen"," "))))))</f>
        <v>#VALUE!</v>
      </c>
      <c r="E29" s="89"/>
      <c r="F29" s="89"/>
      <c r="G29" s="89"/>
      <c r="H29" s="3"/>
      <c r="I29" s="3"/>
      <c r="J29" s="3"/>
      <c r="K29" s="3"/>
    </row>
    <row r="30" spans="1:11" ht="15" customHeight="1">
      <c r="A30" s="61"/>
      <c r="B30" s="69"/>
      <c r="C30" s="69"/>
      <c r="D30" s="69"/>
      <c r="E30" s="69"/>
      <c r="F30" s="69"/>
      <c r="G30" s="69"/>
      <c r="H30" s="48"/>
      <c r="I30" s="3"/>
      <c r="J30" s="3"/>
      <c r="K30" s="3"/>
    </row>
    <row r="31" spans="1:11" ht="15" customHeight="1">
      <c r="A31" s="61"/>
      <c r="B31" s="56"/>
      <c r="C31" s="56"/>
      <c r="D31" s="56"/>
      <c r="E31" s="56"/>
      <c r="F31" s="56"/>
      <c r="G31" s="56"/>
      <c r="H31" s="48"/>
      <c r="I31" s="3"/>
      <c r="J31" s="3"/>
      <c r="K31" s="3"/>
    </row>
    <row r="32" spans="1:11" ht="15" customHeight="1">
      <c r="A32" s="61"/>
      <c r="B32" s="56"/>
      <c r="C32" s="56"/>
      <c r="D32" s="56"/>
      <c r="E32" s="56"/>
      <c r="F32" s="56"/>
      <c r="G32" s="56"/>
      <c r="H32" s="48"/>
      <c r="I32" s="3"/>
      <c r="J32" s="3"/>
      <c r="K32" s="3"/>
    </row>
    <row r="33" spans="1:11" ht="15" customHeight="1">
      <c r="A33" s="61"/>
      <c r="B33" s="56"/>
      <c r="C33" s="56"/>
      <c r="D33" s="56"/>
      <c r="E33" s="56"/>
      <c r="F33" s="56"/>
      <c r="G33" s="56"/>
      <c r="H33" s="48"/>
      <c r="I33" s="3"/>
      <c r="J33" s="3"/>
      <c r="K33" s="3"/>
    </row>
    <row r="34" spans="1:11" ht="15" customHeight="1">
      <c r="A34" s="61"/>
      <c r="B34" s="56"/>
      <c r="C34" s="56"/>
      <c r="D34" s="56"/>
      <c r="E34" s="56"/>
      <c r="F34" s="56"/>
      <c r="G34" s="56"/>
      <c r="H34" s="48"/>
      <c r="I34" s="3"/>
      <c r="J34" s="3"/>
      <c r="K34" s="3"/>
    </row>
    <row r="35" spans="1:11" ht="15" customHeight="1">
      <c r="A35" s="61"/>
      <c r="B35" s="56"/>
      <c r="C35" s="56"/>
      <c r="D35" s="56"/>
      <c r="E35" s="56"/>
      <c r="F35" s="56"/>
      <c r="G35" s="56"/>
      <c r="H35" s="48"/>
      <c r="I35" s="3"/>
      <c r="J35" s="3"/>
      <c r="K35" s="3"/>
    </row>
    <row r="36" spans="1:11" ht="15" customHeight="1">
      <c r="A36" s="70"/>
      <c r="B36" s="57"/>
      <c r="C36" s="57"/>
      <c r="D36" s="57"/>
      <c r="E36" s="57"/>
      <c r="F36" s="57"/>
      <c r="G36" s="57"/>
      <c r="H36" s="48"/>
      <c r="I36" s="3"/>
      <c r="J36" s="3"/>
      <c r="K36" s="3"/>
    </row>
  </sheetData>
  <sheetProtection selectLockedCells="1" selectUnlockedCell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A1:G1"/>
    <mergeCell ref="A2:G2"/>
    <mergeCell ref="C3:G3"/>
    <mergeCell ref="C4:G4"/>
    <mergeCell ref="C5:G5"/>
    <mergeCell ref="D6:G6"/>
  </mergeCells>
  <conditionalFormatting sqref="D18:E27 G18:G27">
    <cfRule type="cellIs" priority="1" dxfId="0" operator="lessThan" stopIfTrue="1">
      <formula>0</formula>
    </cfRule>
  </conditionalFormatting>
  <printOptions/>
  <pageMargins left="0.11805555555555555" right="0.11805555555555555" top="0.19652777777777777" bottom="0.19652777777777777" header="0.5118055555555555" footer="0.19652777777777777"/>
  <pageSetup horizontalDpi="300" verticalDpi="300" orientation="landscape" scale="75"/>
  <headerFooter alignWithMargins="0">
    <oddFooter>&amp;C&amp;"Helvetica Neue,Běžné"&amp;12&amp;P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36"/>
  <sheetViews>
    <sheetView showGridLines="0" zoomScalePageLayoutView="0" workbookViewId="0" topLeftCell="A1">
      <selection activeCell="A1" sqref="A1"/>
    </sheetView>
  </sheetViews>
  <sheetFormatPr defaultColWidth="9.7109375" defaultRowHeight="15" customHeight="1"/>
  <cols>
    <col min="1" max="1" width="14.7109375" style="1" customWidth="1"/>
    <col min="2" max="2" width="7.57421875" style="1" customWidth="1"/>
    <col min="3" max="3" width="69.28125" style="1" customWidth="1"/>
    <col min="4" max="5" width="16.28125" style="1" customWidth="1"/>
    <col min="6" max="6" width="5.8515625" style="1" customWidth="1"/>
    <col min="7" max="7" width="17.7109375" style="1" customWidth="1"/>
    <col min="8" max="8" width="7.57421875" style="1" customWidth="1"/>
    <col min="9" max="9" width="8.7109375" style="1" customWidth="1"/>
    <col min="10" max="11" width="9.00390625" style="1" customWidth="1"/>
    <col min="12" max="16384" width="9.7109375" style="1" customWidth="1"/>
  </cols>
  <sheetData>
    <row r="1" spans="1:11" ht="21" customHeight="1">
      <c r="A1" s="78" t="s">
        <v>91</v>
      </c>
      <c r="B1" s="78"/>
      <c r="C1" s="78"/>
      <c r="D1" s="78"/>
      <c r="E1" s="78"/>
      <c r="F1" s="78"/>
      <c r="G1" s="78"/>
      <c r="H1" s="45"/>
      <c r="I1" s="3"/>
      <c r="J1" s="3"/>
      <c r="K1" s="3"/>
    </row>
    <row r="2" spans="1:11" ht="129.75" customHeight="1">
      <c r="A2" s="79"/>
      <c r="B2" s="79"/>
      <c r="C2" s="79"/>
      <c r="D2" s="79"/>
      <c r="E2" s="79"/>
      <c r="F2" s="79"/>
      <c r="G2" s="79"/>
      <c r="H2" s="45"/>
      <c r="I2" s="3"/>
      <c r="J2" s="3"/>
      <c r="K2" s="3"/>
    </row>
    <row r="3" spans="1:11" ht="15.75" customHeight="1">
      <c r="A3" s="46" t="s">
        <v>92</v>
      </c>
      <c r="B3" s="47"/>
      <c r="C3" s="80" t="str">
        <f>Startovka!I2</f>
        <v>Dana Háková </v>
      </c>
      <c r="D3" s="80"/>
      <c r="E3" s="80"/>
      <c r="F3" s="80"/>
      <c r="G3" s="80"/>
      <c r="H3" s="48"/>
      <c r="I3" s="3"/>
      <c r="J3" s="3"/>
      <c r="K3" s="3"/>
    </row>
    <row r="4" spans="1:11" ht="15.75" customHeight="1">
      <c r="A4" s="46" t="s">
        <v>93</v>
      </c>
      <c r="B4" s="47"/>
      <c r="C4" s="80" t="str">
        <f>Startovka!I3</f>
        <v>Zkoušky Obedience Chomutov </v>
      </c>
      <c r="D4" s="80"/>
      <c r="E4" s="80"/>
      <c r="F4" s="80"/>
      <c r="G4" s="80"/>
      <c r="H4" s="48"/>
      <c r="I4" s="3"/>
      <c r="J4" s="3"/>
      <c r="K4" s="3"/>
    </row>
    <row r="5" spans="1:11" ht="15.75" customHeight="1">
      <c r="A5" s="46" t="s">
        <v>94</v>
      </c>
      <c r="B5" s="47"/>
      <c r="C5" s="81">
        <f>Startovka!I4</f>
        <v>45444</v>
      </c>
      <c r="D5" s="81"/>
      <c r="E5" s="81"/>
      <c r="F5" s="81"/>
      <c r="G5" s="81"/>
      <c r="H5" s="49"/>
      <c r="I5" s="50"/>
      <c r="J5" s="50"/>
      <c r="K5" s="50"/>
    </row>
    <row r="6" spans="1:11" ht="15.75" customHeight="1">
      <c r="A6" s="46" t="s">
        <v>95</v>
      </c>
      <c r="B6" s="47"/>
      <c r="C6" s="51" t="b">
        <f>D17</f>
        <v>0</v>
      </c>
      <c r="D6" s="82" t="b">
        <f>IF(E17="není"," ",E17)</f>
        <v>0</v>
      </c>
      <c r="E6" s="82"/>
      <c r="F6" s="82"/>
      <c r="G6" s="82"/>
      <c r="H6" s="83"/>
      <c r="I6" s="83"/>
      <c r="J6" s="83"/>
      <c r="K6" s="83"/>
    </row>
    <row r="7" spans="1:11" ht="15.75" customHeight="1">
      <c r="A7" s="46" t="s">
        <v>96</v>
      </c>
      <c r="B7" s="47"/>
      <c r="C7" s="51" t="b">
        <f>IF(C13="OB-Z",Startovka!I8,IF(C13="OB1",Startovka!I12,IF(C13="OB2",Startovka!I16,IF(C13="OB3",Startovka!I20))))</f>
        <v>0</v>
      </c>
      <c r="D7" s="82" t="b">
        <f>IF(E17="není"," ",IF(C13="OB-Z",Startovka!K8,IF(C13="OB1",Startovka!K12,IF(C13="OB2",Startovka!K16,IF(C13="OB3",Startovka!K20)))))</f>
        <v>0</v>
      </c>
      <c r="E7" s="82"/>
      <c r="F7" s="82"/>
      <c r="G7" s="82"/>
      <c r="H7" s="52"/>
      <c r="I7" s="53"/>
      <c r="J7" s="53"/>
      <c r="K7" s="53"/>
    </row>
    <row r="8" spans="1:11" ht="15.75" customHeight="1">
      <c r="A8" s="54"/>
      <c r="B8" s="55"/>
      <c r="C8" s="56"/>
      <c r="D8" s="57"/>
      <c r="E8" s="57"/>
      <c r="F8" s="57"/>
      <c r="G8" s="57"/>
      <c r="H8" s="48"/>
      <c r="I8" s="3"/>
      <c r="J8" s="3"/>
      <c r="K8" s="3"/>
    </row>
    <row r="9" spans="1:11" ht="19.5" customHeight="1">
      <c r="A9" s="84" t="s">
        <v>97</v>
      </c>
      <c r="B9" s="84"/>
      <c r="C9" s="58">
        <f>Startovka!B15</f>
        <v>0</v>
      </c>
      <c r="D9" s="85" t="s">
        <v>98</v>
      </c>
      <c r="E9" s="85"/>
      <c r="F9" s="85"/>
      <c r="G9" s="85"/>
      <c r="H9" s="3"/>
      <c r="I9" s="3"/>
      <c r="J9" s="3"/>
      <c r="K9" s="3"/>
    </row>
    <row r="10" spans="1:11" ht="19.5" customHeight="1">
      <c r="A10" s="84" t="s">
        <v>99</v>
      </c>
      <c r="B10" s="84"/>
      <c r="C10" s="58">
        <f>Startovka!C15</f>
        <v>0</v>
      </c>
      <c r="D10" s="86" t="s">
        <v>100</v>
      </c>
      <c r="E10" s="86"/>
      <c r="F10" s="86"/>
      <c r="G10" s="86"/>
      <c r="H10" s="3"/>
      <c r="I10" s="3"/>
      <c r="J10" s="3"/>
      <c r="K10" s="3"/>
    </row>
    <row r="11" spans="1:11" ht="19.5" customHeight="1">
      <c r="A11" s="84" t="s">
        <v>101</v>
      </c>
      <c r="B11" s="84"/>
      <c r="C11" s="58">
        <f>Startovka!D15</f>
        <v>0</v>
      </c>
      <c r="D11" s="86"/>
      <c r="E11" s="86"/>
      <c r="F11" s="86"/>
      <c r="G11" s="86"/>
      <c r="H11" s="3"/>
      <c r="I11" s="3"/>
      <c r="J11" s="3"/>
      <c r="K11" s="3"/>
    </row>
    <row r="12" spans="1:11" ht="19.5" customHeight="1">
      <c r="A12" s="84" t="s">
        <v>102</v>
      </c>
      <c r="B12" s="84"/>
      <c r="C12" s="58">
        <f>Startovka!A15</f>
        <v>13</v>
      </c>
      <c r="D12" s="86"/>
      <c r="E12" s="86"/>
      <c r="F12" s="86"/>
      <c r="G12" s="86"/>
      <c r="H12" s="3"/>
      <c r="I12" s="3"/>
      <c r="J12" s="3"/>
      <c r="K12" s="3"/>
    </row>
    <row r="13" spans="1:11" ht="19.5" customHeight="1">
      <c r="A13" s="84" t="s">
        <v>103</v>
      </c>
      <c r="B13" s="84"/>
      <c r="C13" s="59">
        <f>Startovka!E15</f>
        <v>0</v>
      </c>
      <c r="D13" s="87" t="s">
        <v>104</v>
      </c>
      <c r="E13" s="87"/>
      <c r="F13" s="87"/>
      <c r="G13" s="28"/>
      <c r="H13" s="3"/>
      <c r="I13" s="3"/>
      <c r="J13" s="3"/>
      <c r="K13" s="3"/>
    </row>
    <row r="14" spans="1:11" ht="19.5" customHeight="1">
      <c r="A14" s="84" t="s">
        <v>105</v>
      </c>
      <c r="B14" s="84"/>
      <c r="C14" s="59" t="str">
        <f>Výsledky!G15</f>
        <v>neurčeno</v>
      </c>
      <c r="D14" s="87" t="str">
        <f>IF(C13="OB3","Žlutá karta"," ")</f>
        <v> </v>
      </c>
      <c r="E14" s="87"/>
      <c r="F14" s="87"/>
      <c r="G14" s="28"/>
      <c r="H14" s="3"/>
      <c r="I14" s="3"/>
      <c r="J14" s="3"/>
      <c r="K14" s="3"/>
    </row>
    <row r="15" spans="1:11" ht="15" customHeight="1">
      <c r="A15" s="61"/>
      <c r="B15" s="57"/>
      <c r="C15" s="57"/>
      <c r="D15" s="62"/>
      <c r="E15" s="62"/>
      <c r="F15" s="62"/>
      <c r="G15" s="62"/>
      <c r="H15" s="48"/>
      <c r="I15" s="3"/>
      <c r="J15" s="3"/>
      <c r="K15" s="3"/>
    </row>
    <row r="16" spans="1:11" ht="47.25" customHeight="1">
      <c r="A16" s="63"/>
      <c r="B16" s="30" t="s">
        <v>52</v>
      </c>
      <c r="C16" s="30" t="s">
        <v>53</v>
      </c>
      <c r="D16" s="30" t="s">
        <v>106</v>
      </c>
      <c r="E16" s="30" t="s">
        <v>107</v>
      </c>
      <c r="F16" s="30" t="s">
        <v>54</v>
      </c>
      <c r="G16" s="30" t="s">
        <v>108</v>
      </c>
      <c r="H16" s="3"/>
      <c r="I16" s="3"/>
      <c r="J16" s="3"/>
      <c r="K16" s="3"/>
    </row>
    <row r="17" spans="1:11" ht="15.75" customHeight="1">
      <c r="A17" s="63"/>
      <c r="B17" s="64"/>
      <c r="C17" s="64"/>
      <c r="D17" s="65" t="b">
        <f>IF(C13="OB-Z",Startovka!I7,IF(C13="OB1",Startovka!I11,IF(C13="OB2",Startovka!I15,IF(C13="OB3",Startovka!I19))))</f>
        <v>0</v>
      </c>
      <c r="E17" s="65" t="b">
        <f>IF(C13="OB-Z",Startovka!K7,IF(C13="OB1",Startovka!K11,IF(C13="OB2",Startovka!K15,IF(C13="OB3",Startovka!K19))))</f>
        <v>0</v>
      </c>
      <c r="F17" s="64"/>
      <c r="G17" s="64"/>
      <c r="H17" s="3"/>
      <c r="I17" s="3"/>
      <c r="J17" s="3"/>
      <c r="K17" s="3"/>
    </row>
    <row r="18" spans="1:11" ht="15.75" customHeight="1">
      <c r="A18" s="63"/>
      <c r="B18" s="31">
        <v>1</v>
      </c>
      <c r="C18" s="32" t="str">
        <f>IF(C13="OB-Z",Cviky!B3,IF(C13="OB1",Cviky!F3,IF(C13="OB2",Cviky!J3,IF(C13="OB3",Cviky!N3," "))))</f>
        <v> </v>
      </c>
      <c r="D18" s="66"/>
      <c r="E18" s="66"/>
      <c r="F18" s="6" t="str">
        <f>IF(C13="OB-Z",Cviky!C3,IF(C13="OB1",Cviky!G3,IF(C13="OB2",Cviky!K3,IF(C13="OB3",Cviky!O3," "))))</f>
        <v> </v>
      </c>
      <c r="G18" s="67" t="e">
        <f>IF(E17="není",H18,I18)</f>
        <v>#VALUE!</v>
      </c>
      <c r="H18" s="68" t="e">
        <f aca="true" t="shared" si="0" ref="H18:H27">SUM(D18*F18)</f>
        <v>#VALUE!</v>
      </c>
      <c r="I18" s="68" t="e">
        <f aca="true" t="shared" si="1" ref="I18:I27">SUM(((D18+E18)*F18)/2)</f>
        <v>#VALUE!</v>
      </c>
      <c r="J18" s="3"/>
      <c r="K18" s="3"/>
    </row>
    <row r="19" spans="1:11" ht="15.75" customHeight="1">
      <c r="A19" s="63"/>
      <c r="B19" s="31">
        <v>2</v>
      </c>
      <c r="C19" s="32" t="str">
        <f>IF(C13="OB-Z",Cviky!B4,IF(C13="OB1",Cviky!F4,IF(C13="OB2",Cviky!J4,IF(C13="OB3",Cviky!N4," "))))</f>
        <v> </v>
      </c>
      <c r="D19" s="66"/>
      <c r="E19" s="66"/>
      <c r="F19" s="6" t="str">
        <f>IF(C13="OB-Z",Cviky!C4,IF(C13="OB1",Cviky!G4,IF(C13="OB2",Cviky!K4,IF(C13="OB3",Cviky!O4," "))))</f>
        <v> </v>
      </c>
      <c r="G19" s="67" t="e">
        <f>IF(E17="není",H19,I19)</f>
        <v>#VALUE!</v>
      </c>
      <c r="H19" s="68" t="e">
        <f t="shared" si="0"/>
        <v>#VALUE!</v>
      </c>
      <c r="I19" s="68" t="e">
        <f t="shared" si="1"/>
        <v>#VALUE!</v>
      </c>
      <c r="J19" s="3"/>
      <c r="K19" s="3"/>
    </row>
    <row r="20" spans="1:11" ht="15.75" customHeight="1">
      <c r="A20" s="63"/>
      <c r="B20" s="31">
        <v>3</v>
      </c>
      <c r="C20" s="32" t="str">
        <f>IF(C13="OB-Z",Cviky!B5,IF(C13="OB1",Cviky!F5,IF(C13="OB2",Cviky!J5,IF(C13="OB3",Cviky!N5," "))))</f>
        <v> </v>
      </c>
      <c r="D20" s="66"/>
      <c r="E20" s="66"/>
      <c r="F20" s="6" t="str">
        <f>IF(C13="OB-Z",Cviky!C5,IF(C13="OB1",Cviky!G5,IF(C13="OB2",Cviky!K5,IF(C13="OB3",Cviky!O5," "))))</f>
        <v> </v>
      </c>
      <c r="G20" s="67" t="e">
        <f>IF(E17="není",H20,I20)</f>
        <v>#VALUE!</v>
      </c>
      <c r="H20" s="68" t="e">
        <f t="shared" si="0"/>
        <v>#VALUE!</v>
      </c>
      <c r="I20" s="68" t="e">
        <f t="shared" si="1"/>
        <v>#VALUE!</v>
      </c>
      <c r="J20" s="3"/>
      <c r="K20" s="3"/>
    </row>
    <row r="21" spans="1:11" ht="15.75" customHeight="1">
      <c r="A21" s="63"/>
      <c r="B21" s="31">
        <v>4</v>
      </c>
      <c r="C21" s="32" t="str">
        <f>IF(C13="OB-Z",Cviky!B6,IF(C13="OB1",Cviky!F6,IF(C13="OB2",Cviky!J6,IF(C13="OB3",Cviky!N6," "))))</f>
        <v> </v>
      </c>
      <c r="D21" s="66"/>
      <c r="E21" s="66"/>
      <c r="F21" s="6" t="str">
        <f>IF(C13="OB-Z",Cviky!C6,IF(C13="OB1",Cviky!G6,IF(C13="OB2",Cviky!K6,IF(C13="OB3",Cviky!O6," "))))</f>
        <v> </v>
      </c>
      <c r="G21" s="67" t="e">
        <f>IF(E17="není",H21,I21)</f>
        <v>#VALUE!</v>
      </c>
      <c r="H21" s="68" t="e">
        <f t="shared" si="0"/>
        <v>#VALUE!</v>
      </c>
      <c r="I21" s="68" t="e">
        <f t="shared" si="1"/>
        <v>#VALUE!</v>
      </c>
      <c r="J21" s="3"/>
      <c r="K21" s="3"/>
    </row>
    <row r="22" spans="1:11" ht="15.75" customHeight="1">
      <c r="A22" s="63"/>
      <c r="B22" s="31">
        <v>5</v>
      </c>
      <c r="C22" s="32" t="str">
        <f>IF(C13="OB-Z",Cviky!B7,IF(C13="OB1",Cviky!F7,IF(C13="OB2",Cviky!J7,IF(C13="OB3",Cviky!N7," "))))</f>
        <v> </v>
      </c>
      <c r="D22" s="66"/>
      <c r="E22" s="66"/>
      <c r="F22" s="6" t="str">
        <f>IF(C13="OB-Z",Cviky!C7,IF(C13="OB1",Cviky!G7,IF(C13="OB2",Cviky!K7,IF(C13="OB3",Cviky!O7," "))))</f>
        <v> </v>
      </c>
      <c r="G22" s="67" t="e">
        <f>IF(E17="není",H22,I22)</f>
        <v>#VALUE!</v>
      </c>
      <c r="H22" s="68" t="e">
        <f t="shared" si="0"/>
        <v>#VALUE!</v>
      </c>
      <c r="I22" s="68" t="e">
        <f t="shared" si="1"/>
        <v>#VALUE!</v>
      </c>
      <c r="J22" s="3"/>
      <c r="K22" s="3"/>
    </row>
    <row r="23" spans="1:11" ht="15.75" customHeight="1">
      <c r="A23" s="63"/>
      <c r="B23" s="31">
        <v>6</v>
      </c>
      <c r="C23" s="32" t="str">
        <f>IF(C13="OB-Z",Cviky!B8,IF(C13="OB1",Cviky!F8,IF(C13="OB2",Cviky!J8,IF(C13="OB3",Cviky!N8," "))))</f>
        <v> </v>
      </c>
      <c r="D23" s="66"/>
      <c r="E23" s="66"/>
      <c r="F23" s="6" t="str">
        <f>IF(C13="OB-Z",Cviky!C8,IF(C13="OB1",Cviky!G8,IF(C13="OB2",Cviky!K8,IF(C13="OB3",Cviky!O8," "))))</f>
        <v> </v>
      </c>
      <c r="G23" s="67" t="e">
        <f>IF(E17="není",H23,I23)</f>
        <v>#VALUE!</v>
      </c>
      <c r="H23" s="68" t="e">
        <f t="shared" si="0"/>
        <v>#VALUE!</v>
      </c>
      <c r="I23" s="68" t="e">
        <f t="shared" si="1"/>
        <v>#VALUE!</v>
      </c>
      <c r="J23" s="3"/>
      <c r="K23" s="3"/>
    </row>
    <row r="24" spans="1:11" ht="15.75" customHeight="1">
      <c r="A24" s="63"/>
      <c r="B24" s="31">
        <v>7</v>
      </c>
      <c r="C24" s="32" t="str">
        <f>IF(C13="OB-Z",Cviky!B9,IF(C13="OB1",Cviky!F9,IF(C13="OB2",Cviky!J9,IF(C13="OB3",Cviky!N9," "))))</f>
        <v> </v>
      </c>
      <c r="D24" s="66"/>
      <c r="E24" s="66"/>
      <c r="F24" s="6" t="str">
        <f>IF(C13="OB-Z",Cviky!C9,IF(C13="OB1",Cviky!G9,IF(C13="OB2",Cviky!K9,IF(C13="OB3",Cviky!O9," "))))</f>
        <v> </v>
      </c>
      <c r="G24" s="67" t="e">
        <f>IF(E17="není",H24,I24)</f>
        <v>#VALUE!</v>
      </c>
      <c r="H24" s="68" t="e">
        <f t="shared" si="0"/>
        <v>#VALUE!</v>
      </c>
      <c r="I24" s="68" t="e">
        <f t="shared" si="1"/>
        <v>#VALUE!</v>
      </c>
      <c r="J24" s="3"/>
      <c r="K24" s="3"/>
    </row>
    <row r="25" spans="1:11" ht="15.75" customHeight="1">
      <c r="A25" s="63"/>
      <c r="B25" s="31">
        <v>8</v>
      </c>
      <c r="C25" s="32" t="str">
        <f>IF(C13="OB-Z",Cviky!B10,IF(C13="OB1",Cviky!F10,IF(C13="OB2",Cviky!J10,IF(C13="OB3",Cviky!N10," "))))</f>
        <v> </v>
      </c>
      <c r="D25" s="66"/>
      <c r="E25" s="66"/>
      <c r="F25" s="6" t="str">
        <f>IF(C13="OB-Z",Cviky!C10,IF(C13="OB1",Cviky!G10,IF(C13="OB2",Cviky!K10,IF(C13="OB3",Cviky!O10," "))))</f>
        <v> </v>
      </c>
      <c r="G25" s="67" t="e">
        <f>IF(E17="není",H25,I25)</f>
        <v>#VALUE!</v>
      </c>
      <c r="H25" s="68" t="e">
        <f t="shared" si="0"/>
        <v>#VALUE!</v>
      </c>
      <c r="I25" s="68" t="e">
        <f t="shared" si="1"/>
        <v>#VALUE!</v>
      </c>
      <c r="J25" s="3"/>
      <c r="K25" s="3"/>
    </row>
    <row r="26" spans="1:11" ht="15.75" customHeight="1">
      <c r="A26" s="63"/>
      <c r="B26" s="31">
        <v>9</v>
      </c>
      <c r="C26" s="32" t="str">
        <f>IF(C13="OB-Z",Cviky!B11,IF(C13="OB1",Cviky!F11,IF(C13="OB2",Cviky!J11,IF(C13="OB3",Cviky!N11," "))))</f>
        <v> </v>
      </c>
      <c r="D26" s="66"/>
      <c r="E26" s="66"/>
      <c r="F26" s="6" t="str">
        <f>IF(C13="OB-Z",Cviky!C11,IF(C13="OB1",Cviky!G11,IF(C13="OB2",Cviky!K11,IF(C13="OB3",Cviky!O11," "))))</f>
        <v> </v>
      </c>
      <c r="G26" s="67" t="e">
        <f>IF(E17="není",H26,I26)</f>
        <v>#VALUE!</v>
      </c>
      <c r="H26" s="68" t="e">
        <f t="shared" si="0"/>
        <v>#VALUE!</v>
      </c>
      <c r="I26" s="68" t="e">
        <f t="shared" si="1"/>
        <v>#VALUE!</v>
      </c>
      <c r="J26" s="3"/>
      <c r="K26" s="3"/>
    </row>
    <row r="27" spans="1:11" ht="15.75" customHeight="1">
      <c r="A27" s="63"/>
      <c r="B27" s="31">
        <v>10</v>
      </c>
      <c r="C27" s="32" t="str">
        <f>IF(C13="OB-Z",Cviky!B12,IF(C13="OB2",Cviky!J12,IF(C13="OB3",Cviky!N12," ")))</f>
        <v> </v>
      </c>
      <c r="D27" s="66"/>
      <c r="E27" s="66"/>
      <c r="F27" s="6" t="str">
        <f>IF(C13="OB-Z",Cviky!C12,IF(C13="OB1",Cviky!G12,IF(C13="OB2",Cviky!K12,IF(C13="OB3",Cviky!O12," "))))</f>
        <v> </v>
      </c>
      <c r="G27" s="67" t="e">
        <f>IF(E17="není",H27,I27)</f>
        <v>#VALUE!</v>
      </c>
      <c r="H27" s="68" t="e">
        <f t="shared" si="0"/>
        <v>#VALUE!</v>
      </c>
      <c r="I27" s="68" t="e">
        <f t="shared" si="1"/>
        <v>#VALUE!</v>
      </c>
      <c r="J27" s="3"/>
      <c r="K27" s="3"/>
    </row>
    <row r="28" spans="1:11" ht="15.75" customHeight="1">
      <c r="A28" s="63"/>
      <c r="B28" s="88" t="s">
        <v>109</v>
      </c>
      <c r="C28" s="88"/>
      <c r="D28" s="91" t="e">
        <f>IF(G13="ano","0",IF(G14="ano",H28-20,SUM(G18:G27)))</f>
        <v>#VALUE!</v>
      </c>
      <c r="E28" s="91"/>
      <c r="F28" s="91"/>
      <c r="G28" s="91"/>
      <c r="H28" s="68" t="e">
        <f>SUM(G18:G27)</f>
        <v>#VALUE!</v>
      </c>
      <c r="I28" s="68"/>
      <c r="J28" s="3"/>
      <c r="K28" s="3"/>
    </row>
    <row r="29" spans="1:11" ht="15.75" customHeight="1">
      <c r="A29" s="63"/>
      <c r="B29" s="88" t="s">
        <v>110</v>
      </c>
      <c r="C29" s="88"/>
      <c r="D29" s="89" t="e">
        <f>IF(G13="ano","Diskvalifikace",IF(Startovka!F2="N","Nenastoupil",IF(D28&gt;=256,"Výborně",IF(D28&gt;=224,"Velmi dobře",IF(D28&gt;=192,"Dobře",IF(D28&lt;=191.9,"Nehodnocen"," "))))))</f>
        <v>#VALUE!</v>
      </c>
      <c r="E29" s="89"/>
      <c r="F29" s="89"/>
      <c r="G29" s="89"/>
      <c r="H29" s="3"/>
      <c r="I29" s="3"/>
      <c r="J29" s="3"/>
      <c r="K29" s="3"/>
    </row>
    <row r="30" spans="1:11" ht="15" customHeight="1">
      <c r="A30" s="61"/>
      <c r="B30" s="69"/>
      <c r="C30" s="69"/>
      <c r="D30" s="69"/>
      <c r="E30" s="69"/>
      <c r="F30" s="69"/>
      <c r="G30" s="69"/>
      <c r="H30" s="48"/>
      <c r="I30" s="3"/>
      <c r="J30" s="3"/>
      <c r="K30" s="3"/>
    </row>
    <row r="31" spans="1:11" ht="15" customHeight="1">
      <c r="A31" s="61"/>
      <c r="B31" s="56"/>
      <c r="C31" s="56"/>
      <c r="D31" s="56"/>
      <c r="E31" s="56"/>
      <c r="F31" s="56"/>
      <c r="G31" s="56"/>
      <c r="H31" s="48"/>
      <c r="I31" s="3"/>
      <c r="J31" s="3"/>
      <c r="K31" s="3"/>
    </row>
    <row r="32" spans="1:11" ht="15" customHeight="1">
      <c r="A32" s="61"/>
      <c r="B32" s="56"/>
      <c r="C32" s="56"/>
      <c r="D32" s="56"/>
      <c r="E32" s="56"/>
      <c r="F32" s="56"/>
      <c r="G32" s="56"/>
      <c r="H32" s="48"/>
      <c r="I32" s="3"/>
      <c r="J32" s="3"/>
      <c r="K32" s="3"/>
    </row>
    <row r="33" spans="1:11" ht="15" customHeight="1">
      <c r="A33" s="61"/>
      <c r="B33" s="56"/>
      <c r="C33" s="56"/>
      <c r="D33" s="56"/>
      <c r="E33" s="56"/>
      <c r="F33" s="56"/>
      <c r="G33" s="56"/>
      <c r="H33" s="48"/>
      <c r="I33" s="3"/>
      <c r="J33" s="3"/>
      <c r="K33" s="3"/>
    </row>
    <row r="34" spans="1:11" ht="15" customHeight="1">
      <c r="A34" s="61"/>
      <c r="B34" s="56"/>
      <c r="C34" s="56"/>
      <c r="D34" s="56"/>
      <c r="E34" s="56"/>
      <c r="F34" s="56"/>
      <c r="G34" s="56"/>
      <c r="H34" s="48"/>
      <c r="I34" s="3"/>
      <c r="J34" s="3"/>
      <c r="K34" s="3"/>
    </row>
    <row r="35" spans="1:11" ht="15" customHeight="1">
      <c r="A35" s="61"/>
      <c r="B35" s="56"/>
      <c r="C35" s="56"/>
      <c r="D35" s="56"/>
      <c r="E35" s="56"/>
      <c r="F35" s="56"/>
      <c r="G35" s="56"/>
      <c r="H35" s="48"/>
      <c r="I35" s="3"/>
      <c r="J35" s="3"/>
      <c r="K35" s="3"/>
    </row>
    <row r="36" spans="1:11" ht="15" customHeight="1">
      <c r="A36" s="70"/>
      <c r="B36" s="57"/>
      <c r="C36" s="57"/>
      <c r="D36" s="57"/>
      <c r="E36" s="57"/>
      <c r="F36" s="57"/>
      <c r="G36" s="57"/>
      <c r="H36" s="48"/>
      <c r="I36" s="3"/>
      <c r="J36" s="3"/>
      <c r="K36" s="3"/>
    </row>
  </sheetData>
  <sheetProtection selectLockedCells="1" selectUnlockedCell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A1:G1"/>
    <mergeCell ref="A2:G2"/>
    <mergeCell ref="C3:G3"/>
    <mergeCell ref="C4:G4"/>
    <mergeCell ref="C5:G5"/>
    <mergeCell ref="D6:G6"/>
  </mergeCells>
  <conditionalFormatting sqref="D18:E27 G18:G27">
    <cfRule type="cellIs" priority="1" dxfId="0" operator="lessThan" stopIfTrue="1">
      <formula>0</formula>
    </cfRule>
  </conditionalFormatting>
  <printOptions/>
  <pageMargins left="0.11805555555555555" right="0.11805555555555555" top="0.19652777777777777" bottom="0.19652777777777777" header="0.5118055555555555" footer="0.19652777777777777"/>
  <pageSetup horizontalDpi="300" verticalDpi="300" orientation="landscape" scale="75"/>
  <headerFooter alignWithMargins="0">
    <oddFooter>&amp;C&amp;"Helvetica Neue,Běžné"&amp;12&amp;P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36"/>
  <sheetViews>
    <sheetView showGridLines="0" zoomScalePageLayoutView="0" workbookViewId="0" topLeftCell="A1">
      <selection activeCell="A1" sqref="A1"/>
    </sheetView>
  </sheetViews>
  <sheetFormatPr defaultColWidth="9.7109375" defaultRowHeight="15" customHeight="1"/>
  <cols>
    <col min="1" max="1" width="14.7109375" style="1" customWidth="1"/>
    <col min="2" max="2" width="7.57421875" style="1" customWidth="1"/>
    <col min="3" max="3" width="69.28125" style="1" customWidth="1"/>
    <col min="4" max="5" width="16.28125" style="1" customWidth="1"/>
    <col min="6" max="6" width="5.8515625" style="1" customWidth="1"/>
    <col min="7" max="7" width="17.7109375" style="1" customWidth="1"/>
    <col min="8" max="8" width="7.57421875" style="1" customWidth="1"/>
    <col min="9" max="9" width="8.7109375" style="1" customWidth="1"/>
    <col min="10" max="11" width="9.00390625" style="1" customWidth="1"/>
    <col min="12" max="16384" width="9.7109375" style="1" customWidth="1"/>
  </cols>
  <sheetData>
    <row r="1" spans="1:11" ht="21" customHeight="1">
      <c r="A1" s="78" t="s">
        <v>91</v>
      </c>
      <c r="B1" s="78"/>
      <c r="C1" s="78"/>
      <c r="D1" s="78"/>
      <c r="E1" s="78"/>
      <c r="F1" s="78"/>
      <c r="G1" s="78"/>
      <c r="H1" s="45"/>
      <c r="I1" s="3"/>
      <c r="J1" s="3"/>
      <c r="K1" s="3"/>
    </row>
    <row r="2" spans="1:11" ht="129.75" customHeight="1">
      <c r="A2" s="79"/>
      <c r="B2" s="79"/>
      <c r="C2" s="79"/>
      <c r="D2" s="79"/>
      <c r="E2" s="79"/>
      <c r="F2" s="79"/>
      <c r="G2" s="79"/>
      <c r="H2" s="45"/>
      <c r="I2" s="3"/>
      <c r="J2" s="3"/>
      <c r="K2" s="3"/>
    </row>
    <row r="3" spans="1:11" ht="15.75" customHeight="1">
      <c r="A3" s="46" t="s">
        <v>92</v>
      </c>
      <c r="B3" s="47"/>
      <c r="C3" s="80" t="str">
        <f>Startovka!I2</f>
        <v>Dana Háková </v>
      </c>
      <c r="D3" s="80"/>
      <c r="E3" s="80"/>
      <c r="F3" s="80"/>
      <c r="G3" s="80"/>
      <c r="H3" s="48"/>
      <c r="I3" s="3"/>
      <c r="J3" s="3"/>
      <c r="K3" s="3"/>
    </row>
    <row r="4" spans="1:11" ht="15.75" customHeight="1">
      <c r="A4" s="46" t="s">
        <v>93</v>
      </c>
      <c r="B4" s="47"/>
      <c r="C4" s="80" t="str">
        <f>Startovka!I3</f>
        <v>Zkoušky Obedience Chomutov </v>
      </c>
      <c r="D4" s="80"/>
      <c r="E4" s="80"/>
      <c r="F4" s="80"/>
      <c r="G4" s="80"/>
      <c r="H4" s="48"/>
      <c r="I4" s="3"/>
      <c r="J4" s="3"/>
      <c r="K4" s="3"/>
    </row>
    <row r="5" spans="1:11" ht="15.75" customHeight="1">
      <c r="A5" s="46" t="s">
        <v>94</v>
      </c>
      <c r="B5" s="47"/>
      <c r="C5" s="81">
        <f>Startovka!I4</f>
        <v>45444</v>
      </c>
      <c r="D5" s="81"/>
      <c r="E5" s="81"/>
      <c r="F5" s="81"/>
      <c r="G5" s="81"/>
      <c r="H5" s="49"/>
      <c r="I5" s="50"/>
      <c r="J5" s="50"/>
      <c r="K5" s="50"/>
    </row>
    <row r="6" spans="1:11" ht="15.75" customHeight="1">
      <c r="A6" s="46" t="s">
        <v>95</v>
      </c>
      <c r="B6" s="47"/>
      <c r="C6" s="51" t="b">
        <f>D17</f>
        <v>0</v>
      </c>
      <c r="D6" s="82" t="b">
        <f>IF(E17="není"," ",E17)</f>
        <v>0</v>
      </c>
      <c r="E6" s="82"/>
      <c r="F6" s="82"/>
      <c r="G6" s="82"/>
      <c r="H6" s="83"/>
      <c r="I6" s="83"/>
      <c r="J6" s="83"/>
      <c r="K6" s="83"/>
    </row>
    <row r="7" spans="1:11" ht="15.75" customHeight="1">
      <c r="A7" s="46" t="s">
        <v>96</v>
      </c>
      <c r="B7" s="47"/>
      <c r="C7" s="51" t="b">
        <f>IF(C13="OB-Z",Startovka!I8,IF(C13="OB1",Startovka!I12,IF(C13="OB2",Startovka!I16,IF(C13="OB3",Startovka!I20))))</f>
        <v>0</v>
      </c>
      <c r="D7" s="82" t="b">
        <f>IF(E17="není"," ",IF(C13="OB-Z",Startovka!K8,IF(C13="OB1",Startovka!K12,IF(C13="OB2",Startovka!K16,IF(C13="OB3",Startovka!K20)))))</f>
        <v>0</v>
      </c>
      <c r="E7" s="82"/>
      <c r="F7" s="82"/>
      <c r="G7" s="82"/>
      <c r="H7" s="52"/>
      <c r="I7" s="53"/>
      <c r="J7" s="53"/>
      <c r="K7" s="53"/>
    </row>
    <row r="8" spans="1:11" ht="15.75" customHeight="1">
      <c r="A8" s="54"/>
      <c r="B8" s="55"/>
      <c r="C8" s="56"/>
      <c r="D8" s="57"/>
      <c r="E8" s="57"/>
      <c r="F8" s="57"/>
      <c r="G8" s="57"/>
      <c r="H8" s="48"/>
      <c r="I8" s="3"/>
      <c r="J8" s="3"/>
      <c r="K8" s="3"/>
    </row>
    <row r="9" spans="1:11" ht="19.5" customHeight="1">
      <c r="A9" s="84" t="s">
        <v>97</v>
      </c>
      <c r="B9" s="84"/>
      <c r="C9" s="58">
        <f>Startovka!B16</f>
        <v>0</v>
      </c>
      <c r="D9" s="85" t="s">
        <v>98</v>
      </c>
      <c r="E9" s="85"/>
      <c r="F9" s="85"/>
      <c r="G9" s="85"/>
      <c r="H9" s="3"/>
      <c r="I9" s="3"/>
      <c r="J9" s="3"/>
      <c r="K9" s="3"/>
    </row>
    <row r="10" spans="1:11" ht="19.5" customHeight="1">
      <c r="A10" s="84" t="s">
        <v>99</v>
      </c>
      <c r="B10" s="84"/>
      <c r="C10" s="58">
        <f>Startovka!C16</f>
        <v>0</v>
      </c>
      <c r="D10" s="86" t="s">
        <v>100</v>
      </c>
      <c r="E10" s="86"/>
      <c r="F10" s="86"/>
      <c r="G10" s="86"/>
      <c r="H10" s="3"/>
      <c r="I10" s="3"/>
      <c r="J10" s="3"/>
      <c r="K10" s="3"/>
    </row>
    <row r="11" spans="1:11" ht="19.5" customHeight="1">
      <c r="A11" s="84" t="s">
        <v>101</v>
      </c>
      <c r="B11" s="84"/>
      <c r="C11" s="58">
        <f>Startovka!D16</f>
        <v>0</v>
      </c>
      <c r="D11" s="86"/>
      <c r="E11" s="86"/>
      <c r="F11" s="86"/>
      <c r="G11" s="86"/>
      <c r="H11" s="3"/>
      <c r="I11" s="3"/>
      <c r="J11" s="3"/>
      <c r="K11" s="3"/>
    </row>
    <row r="12" spans="1:11" ht="19.5" customHeight="1">
      <c r="A12" s="84" t="s">
        <v>102</v>
      </c>
      <c r="B12" s="84"/>
      <c r="C12" s="58">
        <f>Startovka!A16</f>
        <v>14</v>
      </c>
      <c r="D12" s="86"/>
      <c r="E12" s="86"/>
      <c r="F12" s="86"/>
      <c r="G12" s="86"/>
      <c r="H12" s="3"/>
      <c r="I12" s="3"/>
      <c r="J12" s="3"/>
      <c r="K12" s="3"/>
    </row>
    <row r="13" spans="1:11" ht="19.5" customHeight="1">
      <c r="A13" s="84" t="s">
        <v>103</v>
      </c>
      <c r="B13" s="84"/>
      <c r="C13" s="59">
        <f>Startovka!E16</f>
        <v>0</v>
      </c>
      <c r="D13" s="87" t="s">
        <v>104</v>
      </c>
      <c r="E13" s="87"/>
      <c r="F13" s="87"/>
      <c r="G13" s="28"/>
      <c r="H13" s="3"/>
      <c r="I13" s="3"/>
      <c r="J13" s="3"/>
      <c r="K13" s="3"/>
    </row>
    <row r="14" spans="1:11" ht="19.5" customHeight="1">
      <c r="A14" s="84" t="s">
        <v>105</v>
      </c>
      <c r="B14" s="84"/>
      <c r="C14" s="59" t="str">
        <f>Výsledky!G16</f>
        <v>neurčeno</v>
      </c>
      <c r="D14" s="87" t="str">
        <f>IF(C13="OB3","Žlutá karta"," ")</f>
        <v> </v>
      </c>
      <c r="E14" s="87"/>
      <c r="F14" s="87"/>
      <c r="G14" s="28"/>
      <c r="H14" s="3"/>
      <c r="I14" s="3"/>
      <c r="J14" s="3"/>
      <c r="K14" s="3"/>
    </row>
    <row r="15" spans="1:11" ht="15" customHeight="1">
      <c r="A15" s="61"/>
      <c r="B15" s="57"/>
      <c r="C15" s="57"/>
      <c r="D15" s="62"/>
      <c r="E15" s="62"/>
      <c r="F15" s="62"/>
      <c r="G15" s="62"/>
      <c r="H15" s="48"/>
      <c r="I15" s="3"/>
      <c r="J15" s="3"/>
      <c r="K15" s="3"/>
    </row>
    <row r="16" spans="1:11" ht="47.25" customHeight="1">
      <c r="A16" s="63"/>
      <c r="B16" s="30" t="s">
        <v>52</v>
      </c>
      <c r="C16" s="30" t="s">
        <v>53</v>
      </c>
      <c r="D16" s="30" t="s">
        <v>106</v>
      </c>
      <c r="E16" s="30" t="s">
        <v>107</v>
      </c>
      <c r="F16" s="30" t="s">
        <v>54</v>
      </c>
      <c r="G16" s="30" t="s">
        <v>108</v>
      </c>
      <c r="H16" s="3"/>
      <c r="I16" s="3"/>
      <c r="J16" s="3"/>
      <c r="K16" s="3"/>
    </row>
    <row r="17" spans="1:11" ht="15.75" customHeight="1">
      <c r="A17" s="63"/>
      <c r="B17" s="64"/>
      <c r="C17" s="64"/>
      <c r="D17" s="65" t="b">
        <f>IF(C13="OB-Z",Startovka!I7,IF(C13="OB1",Startovka!I11,IF(C13="OB2",Startovka!I15,IF(C13="OB3",Startovka!I19))))</f>
        <v>0</v>
      </c>
      <c r="E17" s="65" t="b">
        <f>IF(C13="OB-Z",Startovka!K7,IF(C13="OB1",Startovka!K11,IF(C13="OB2",Startovka!K15,IF(C13="OB3",Startovka!K19))))</f>
        <v>0</v>
      </c>
      <c r="F17" s="64"/>
      <c r="G17" s="64"/>
      <c r="H17" s="3"/>
      <c r="I17" s="3"/>
      <c r="J17" s="3"/>
      <c r="K17" s="3"/>
    </row>
    <row r="18" spans="1:11" ht="15.75" customHeight="1">
      <c r="A18" s="63"/>
      <c r="B18" s="31">
        <v>1</v>
      </c>
      <c r="C18" s="32" t="str">
        <f>IF(C13="OB-Z",Cviky!B3,IF(C13="OB1",Cviky!F3,IF(C13="OB2",Cviky!J3,IF(C13="OB3",Cviky!N3," "))))</f>
        <v> </v>
      </c>
      <c r="D18" s="66"/>
      <c r="E18" s="66"/>
      <c r="F18" s="6" t="str">
        <f>IF(C13="OB-Z",Cviky!C3,IF(C13="OB1",Cviky!G3,IF(C13="OB2",Cviky!K3,IF(C13="OB3",Cviky!O3," "))))</f>
        <v> </v>
      </c>
      <c r="G18" s="67" t="e">
        <f>IF(E17="není",H18,I18)</f>
        <v>#VALUE!</v>
      </c>
      <c r="H18" s="68" t="e">
        <f aca="true" t="shared" si="0" ref="H18:H27">SUM(D18*F18)</f>
        <v>#VALUE!</v>
      </c>
      <c r="I18" s="68" t="e">
        <f aca="true" t="shared" si="1" ref="I18:I27">SUM(((D18+E18)*F18)/2)</f>
        <v>#VALUE!</v>
      </c>
      <c r="J18" s="3"/>
      <c r="K18" s="3"/>
    </row>
    <row r="19" spans="1:11" ht="15.75" customHeight="1">
      <c r="A19" s="63"/>
      <c r="B19" s="31">
        <v>2</v>
      </c>
      <c r="C19" s="32" t="str">
        <f>IF(C13="OB-Z",Cviky!B4,IF(C13="OB1",Cviky!F4,IF(C13="OB2",Cviky!J4,IF(C13="OB3",Cviky!N4," "))))</f>
        <v> </v>
      </c>
      <c r="D19" s="66"/>
      <c r="E19" s="66"/>
      <c r="F19" s="6" t="str">
        <f>IF(C13="OB-Z",Cviky!C4,IF(C13="OB1",Cviky!G4,IF(C13="OB2",Cviky!K4,IF(C13="OB3",Cviky!O4," "))))</f>
        <v> </v>
      </c>
      <c r="G19" s="67" t="e">
        <f>IF(E17="není",H19,I19)</f>
        <v>#VALUE!</v>
      </c>
      <c r="H19" s="68" t="e">
        <f t="shared" si="0"/>
        <v>#VALUE!</v>
      </c>
      <c r="I19" s="68" t="e">
        <f t="shared" si="1"/>
        <v>#VALUE!</v>
      </c>
      <c r="J19" s="3"/>
      <c r="K19" s="3"/>
    </row>
    <row r="20" spans="1:11" ht="15.75" customHeight="1">
      <c r="A20" s="63"/>
      <c r="B20" s="31">
        <v>3</v>
      </c>
      <c r="C20" s="32" t="str">
        <f>IF(C13="OB-Z",Cviky!B5,IF(C13="OB1",Cviky!F5,IF(C13="OB2",Cviky!J5,IF(C13="OB3",Cviky!N5," "))))</f>
        <v> </v>
      </c>
      <c r="D20" s="66"/>
      <c r="E20" s="66"/>
      <c r="F20" s="6" t="str">
        <f>IF(C13="OB-Z",Cviky!C5,IF(C13="OB1",Cviky!G5,IF(C13="OB2",Cviky!K5,IF(C13="OB3",Cviky!O5," "))))</f>
        <v> </v>
      </c>
      <c r="G20" s="67" t="e">
        <f>IF(E17="není",H20,I20)</f>
        <v>#VALUE!</v>
      </c>
      <c r="H20" s="68" t="e">
        <f t="shared" si="0"/>
        <v>#VALUE!</v>
      </c>
      <c r="I20" s="68" t="e">
        <f t="shared" si="1"/>
        <v>#VALUE!</v>
      </c>
      <c r="J20" s="3"/>
      <c r="K20" s="3"/>
    </row>
    <row r="21" spans="1:11" ht="15.75" customHeight="1">
      <c r="A21" s="63"/>
      <c r="B21" s="31">
        <v>4</v>
      </c>
      <c r="C21" s="32" t="str">
        <f>IF(C13="OB-Z",Cviky!B6,IF(C13="OB1",Cviky!F6,IF(C13="OB2",Cviky!J6,IF(C13="OB3",Cviky!N6," "))))</f>
        <v> </v>
      </c>
      <c r="D21" s="66"/>
      <c r="E21" s="66"/>
      <c r="F21" s="6" t="str">
        <f>IF(C13="OB-Z",Cviky!C6,IF(C13="OB1",Cviky!G6,IF(C13="OB2",Cviky!K6,IF(C13="OB3",Cviky!O6," "))))</f>
        <v> </v>
      </c>
      <c r="G21" s="67" t="e">
        <f>IF(E17="není",H21,I21)</f>
        <v>#VALUE!</v>
      </c>
      <c r="H21" s="68" t="e">
        <f t="shared" si="0"/>
        <v>#VALUE!</v>
      </c>
      <c r="I21" s="68" t="e">
        <f t="shared" si="1"/>
        <v>#VALUE!</v>
      </c>
      <c r="J21" s="3"/>
      <c r="K21" s="3"/>
    </row>
    <row r="22" spans="1:11" ht="15.75" customHeight="1">
      <c r="A22" s="63"/>
      <c r="B22" s="31">
        <v>5</v>
      </c>
      <c r="C22" s="32" t="str">
        <f>IF(C13="OB-Z",Cviky!B7,IF(C13="OB1",Cviky!F7,IF(C13="OB2",Cviky!J7,IF(C13="OB3",Cviky!N7," "))))</f>
        <v> </v>
      </c>
      <c r="D22" s="66"/>
      <c r="E22" s="66"/>
      <c r="F22" s="6" t="str">
        <f>IF(C13="OB-Z",Cviky!C7,IF(C13="OB1",Cviky!G7,IF(C13="OB2",Cviky!K7,IF(C13="OB3",Cviky!O7," "))))</f>
        <v> </v>
      </c>
      <c r="G22" s="67" t="e">
        <f>IF(E17="není",H22,I22)</f>
        <v>#VALUE!</v>
      </c>
      <c r="H22" s="68" t="e">
        <f t="shared" si="0"/>
        <v>#VALUE!</v>
      </c>
      <c r="I22" s="68" t="e">
        <f t="shared" si="1"/>
        <v>#VALUE!</v>
      </c>
      <c r="J22" s="3"/>
      <c r="K22" s="3"/>
    </row>
    <row r="23" spans="1:11" ht="15.75" customHeight="1">
      <c r="A23" s="63"/>
      <c r="B23" s="31">
        <v>6</v>
      </c>
      <c r="C23" s="32" t="str">
        <f>IF(C13="OB-Z",Cviky!B8,IF(C13="OB1",Cviky!F8,IF(C13="OB2",Cviky!J8,IF(C13="OB3",Cviky!N8," "))))</f>
        <v> </v>
      </c>
      <c r="D23" s="66"/>
      <c r="E23" s="66"/>
      <c r="F23" s="6" t="str">
        <f>IF(C13="OB-Z",Cviky!C8,IF(C13="OB1",Cviky!G8,IF(C13="OB2",Cviky!K8,IF(C13="OB3",Cviky!O8," "))))</f>
        <v> </v>
      </c>
      <c r="G23" s="67" t="e">
        <f>IF(E17="není",H23,I23)</f>
        <v>#VALUE!</v>
      </c>
      <c r="H23" s="68" t="e">
        <f t="shared" si="0"/>
        <v>#VALUE!</v>
      </c>
      <c r="I23" s="68" t="e">
        <f t="shared" si="1"/>
        <v>#VALUE!</v>
      </c>
      <c r="J23" s="3"/>
      <c r="K23" s="3"/>
    </row>
    <row r="24" spans="1:11" ht="15.75" customHeight="1">
      <c r="A24" s="63"/>
      <c r="B24" s="31">
        <v>7</v>
      </c>
      <c r="C24" s="32" t="str">
        <f>IF(C13="OB-Z",Cviky!B9,IF(C13="OB1",Cviky!F9,IF(C13="OB2",Cviky!J9,IF(C13="OB3",Cviky!N9," "))))</f>
        <v> </v>
      </c>
      <c r="D24" s="66"/>
      <c r="E24" s="66"/>
      <c r="F24" s="6" t="str">
        <f>IF(C13="OB-Z",Cviky!C9,IF(C13="OB1",Cviky!G9,IF(C13="OB2",Cviky!K9,IF(C13="OB3",Cviky!O9," "))))</f>
        <v> </v>
      </c>
      <c r="G24" s="67" t="e">
        <f>IF(E17="není",H24,I24)</f>
        <v>#VALUE!</v>
      </c>
      <c r="H24" s="68" t="e">
        <f t="shared" si="0"/>
        <v>#VALUE!</v>
      </c>
      <c r="I24" s="68" t="e">
        <f t="shared" si="1"/>
        <v>#VALUE!</v>
      </c>
      <c r="J24" s="3"/>
      <c r="K24" s="3"/>
    </row>
    <row r="25" spans="1:11" ht="15.75" customHeight="1">
      <c r="A25" s="63"/>
      <c r="B25" s="31">
        <v>8</v>
      </c>
      <c r="C25" s="32" t="str">
        <f>IF(C13="OB-Z",Cviky!B10,IF(C13="OB1",Cviky!F10,IF(C13="OB2",Cviky!J10,IF(C13="OB3",Cviky!N10," "))))</f>
        <v> </v>
      </c>
      <c r="D25" s="66"/>
      <c r="E25" s="66"/>
      <c r="F25" s="6" t="str">
        <f>IF(C13="OB-Z",Cviky!C10,IF(C13="OB1",Cviky!G10,IF(C13="OB2",Cviky!K10,IF(C13="OB3",Cviky!O10," "))))</f>
        <v> </v>
      </c>
      <c r="G25" s="67" t="e">
        <f>IF(E17="není",H25,I25)</f>
        <v>#VALUE!</v>
      </c>
      <c r="H25" s="68" t="e">
        <f t="shared" si="0"/>
        <v>#VALUE!</v>
      </c>
      <c r="I25" s="68" t="e">
        <f t="shared" si="1"/>
        <v>#VALUE!</v>
      </c>
      <c r="J25" s="3"/>
      <c r="K25" s="3"/>
    </row>
    <row r="26" spans="1:11" ht="15.75" customHeight="1">
      <c r="A26" s="63"/>
      <c r="B26" s="31">
        <v>9</v>
      </c>
      <c r="C26" s="32" t="str">
        <f>IF(C13="OB-Z",Cviky!B11,IF(C13="OB1",Cviky!F11,IF(C13="OB2",Cviky!J11,IF(C13="OB3",Cviky!N11," "))))</f>
        <v> </v>
      </c>
      <c r="D26" s="66"/>
      <c r="E26" s="66"/>
      <c r="F26" s="6" t="str">
        <f>IF(C13="OB-Z",Cviky!C11,IF(C13="OB1",Cviky!G11,IF(C13="OB2",Cviky!K11,IF(C13="OB3",Cviky!O11," "))))</f>
        <v> </v>
      </c>
      <c r="G26" s="67" t="e">
        <f>IF(E17="není",H26,I26)</f>
        <v>#VALUE!</v>
      </c>
      <c r="H26" s="68" t="e">
        <f t="shared" si="0"/>
        <v>#VALUE!</v>
      </c>
      <c r="I26" s="68" t="e">
        <f t="shared" si="1"/>
        <v>#VALUE!</v>
      </c>
      <c r="J26" s="3"/>
      <c r="K26" s="3"/>
    </row>
    <row r="27" spans="1:11" ht="15.75" customHeight="1">
      <c r="A27" s="63"/>
      <c r="B27" s="31">
        <v>10</v>
      </c>
      <c r="C27" s="32" t="str">
        <f>IF(C13="OB-Z",Cviky!B12,IF(C13="OB2",Cviky!J12,IF(C13="OB3",Cviky!N12," ")))</f>
        <v> </v>
      </c>
      <c r="D27" s="66"/>
      <c r="E27" s="66"/>
      <c r="F27" s="6" t="str">
        <f>IF(C13="OB-Z",Cviky!C12,IF(C13="OB1",Cviky!G12,IF(C13="OB2",Cviky!K12,IF(C13="OB3",Cviky!O12," "))))</f>
        <v> </v>
      </c>
      <c r="G27" s="67" t="e">
        <f>IF(E17="není",H27,I27)</f>
        <v>#VALUE!</v>
      </c>
      <c r="H27" s="68" t="e">
        <f t="shared" si="0"/>
        <v>#VALUE!</v>
      </c>
      <c r="I27" s="68" t="e">
        <f t="shared" si="1"/>
        <v>#VALUE!</v>
      </c>
      <c r="J27" s="3"/>
      <c r="K27" s="3"/>
    </row>
    <row r="28" spans="1:11" ht="15.75" customHeight="1">
      <c r="A28" s="63"/>
      <c r="B28" s="88" t="s">
        <v>109</v>
      </c>
      <c r="C28" s="88"/>
      <c r="D28" s="91" t="e">
        <f>IF(G13="ano","0",IF(G14="ano",H28-20,SUM(G18:G27)))</f>
        <v>#VALUE!</v>
      </c>
      <c r="E28" s="91"/>
      <c r="F28" s="91"/>
      <c r="G28" s="91"/>
      <c r="H28" s="68" t="e">
        <f>SUM(G18:G27)</f>
        <v>#VALUE!</v>
      </c>
      <c r="I28" s="68"/>
      <c r="J28" s="3"/>
      <c r="K28" s="3"/>
    </row>
    <row r="29" spans="1:11" ht="15.75" customHeight="1">
      <c r="A29" s="63"/>
      <c r="B29" s="88" t="s">
        <v>110</v>
      </c>
      <c r="C29" s="88"/>
      <c r="D29" s="89" t="e">
        <f>IF(G13="ano","Diskvalifikace",IF(Startovka!F2="N","Nenastoupil",IF(D28&gt;=256,"Výborně",IF(D28&gt;=224,"Velmi dobře",IF(D28&gt;=192,"Dobře",IF(D28&lt;=191.9,"Nehodnocen"," "))))))</f>
        <v>#VALUE!</v>
      </c>
      <c r="E29" s="89"/>
      <c r="F29" s="89"/>
      <c r="G29" s="89"/>
      <c r="H29" s="3"/>
      <c r="I29" s="3"/>
      <c r="J29" s="3"/>
      <c r="K29" s="3"/>
    </row>
    <row r="30" spans="1:11" ht="15" customHeight="1">
      <c r="A30" s="61"/>
      <c r="B30" s="69"/>
      <c r="C30" s="69"/>
      <c r="D30" s="69"/>
      <c r="E30" s="69"/>
      <c r="F30" s="69"/>
      <c r="G30" s="69"/>
      <c r="H30" s="48"/>
      <c r="I30" s="3"/>
      <c r="J30" s="3"/>
      <c r="K30" s="3"/>
    </row>
    <row r="31" spans="1:11" ht="15" customHeight="1">
      <c r="A31" s="61"/>
      <c r="B31" s="56"/>
      <c r="C31" s="56"/>
      <c r="D31" s="56"/>
      <c r="E31" s="56"/>
      <c r="F31" s="56"/>
      <c r="G31" s="56"/>
      <c r="H31" s="48"/>
      <c r="I31" s="3"/>
      <c r="J31" s="3"/>
      <c r="K31" s="3"/>
    </row>
    <row r="32" spans="1:11" ht="15" customHeight="1">
      <c r="A32" s="61"/>
      <c r="B32" s="56"/>
      <c r="C32" s="56"/>
      <c r="D32" s="56"/>
      <c r="E32" s="56"/>
      <c r="F32" s="56"/>
      <c r="G32" s="56"/>
      <c r="H32" s="48"/>
      <c r="I32" s="3"/>
      <c r="J32" s="3"/>
      <c r="K32" s="3"/>
    </row>
    <row r="33" spans="1:11" ht="15" customHeight="1">
      <c r="A33" s="61"/>
      <c r="B33" s="56"/>
      <c r="C33" s="56"/>
      <c r="D33" s="56"/>
      <c r="E33" s="56"/>
      <c r="F33" s="56"/>
      <c r="G33" s="56"/>
      <c r="H33" s="48"/>
      <c r="I33" s="3"/>
      <c r="J33" s="3"/>
      <c r="K33" s="3"/>
    </row>
    <row r="34" spans="1:11" ht="15" customHeight="1">
      <c r="A34" s="61"/>
      <c r="B34" s="56"/>
      <c r="C34" s="56"/>
      <c r="D34" s="56"/>
      <c r="E34" s="56"/>
      <c r="F34" s="56"/>
      <c r="G34" s="56"/>
      <c r="H34" s="48"/>
      <c r="I34" s="3"/>
      <c r="J34" s="3"/>
      <c r="K34" s="3"/>
    </row>
    <row r="35" spans="1:11" ht="15" customHeight="1">
      <c r="A35" s="61"/>
      <c r="B35" s="56"/>
      <c r="C35" s="56"/>
      <c r="D35" s="56"/>
      <c r="E35" s="56"/>
      <c r="F35" s="56"/>
      <c r="G35" s="56"/>
      <c r="H35" s="48"/>
      <c r="I35" s="3"/>
      <c r="J35" s="3"/>
      <c r="K35" s="3"/>
    </row>
    <row r="36" spans="1:11" ht="15" customHeight="1">
      <c r="A36" s="70"/>
      <c r="B36" s="57"/>
      <c r="C36" s="57"/>
      <c r="D36" s="57"/>
      <c r="E36" s="57"/>
      <c r="F36" s="57"/>
      <c r="G36" s="57"/>
      <c r="H36" s="48"/>
      <c r="I36" s="3"/>
      <c r="J36" s="3"/>
      <c r="K36" s="3"/>
    </row>
  </sheetData>
  <sheetProtection selectLockedCells="1" selectUnlockedCell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A1:G1"/>
    <mergeCell ref="A2:G2"/>
    <mergeCell ref="C3:G3"/>
    <mergeCell ref="C4:G4"/>
    <mergeCell ref="C5:G5"/>
    <mergeCell ref="D6:G6"/>
  </mergeCells>
  <conditionalFormatting sqref="D18:E27 G18:G27">
    <cfRule type="cellIs" priority="1" dxfId="0" operator="lessThan" stopIfTrue="1">
      <formula>0</formula>
    </cfRule>
  </conditionalFormatting>
  <printOptions/>
  <pageMargins left="0.11805555555555555" right="0.11805555555555555" top="0.19652777777777777" bottom="0.19652777777777777" header="0.5118055555555555" footer="0.19652777777777777"/>
  <pageSetup horizontalDpi="300" verticalDpi="300" orientation="landscape" scale="75"/>
  <headerFooter alignWithMargins="0">
    <oddFooter>&amp;C&amp;"Helvetica Neue,Běžné"&amp;12&amp;P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36"/>
  <sheetViews>
    <sheetView showGridLines="0" zoomScalePageLayoutView="0" workbookViewId="0" topLeftCell="A1">
      <selection activeCell="A1" sqref="A1"/>
    </sheetView>
  </sheetViews>
  <sheetFormatPr defaultColWidth="9.7109375" defaultRowHeight="15" customHeight="1"/>
  <cols>
    <col min="1" max="1" width="14.7109375" style="1" customWidth="1"/>
    <col min="2" max="2" width="7.57421875" style="1" customWidth="1"/>
    <col min="3" max="3" width="69.28125" style="1" customWidth="1"/>
    <col min="4" max="5" width="16.28125" style="1" customWidth="1"/>
    <col min="6" max="6" width="5.8515625" style="1" customWidth="1"/>
    <col min="7" max="7" width="17.7109375" style="1" customWidth="1"/>
    <col min="8" max="8" width="7.57421875" style="1" customWidth="1"/>
    <col min="9" max="9" width="8.7109375" style="1" customWidth="1"/>
    <col min="10" max="11" width="9.00390625" style="1" customWidth="1"/>
    <col min="12" max="16384" width="9.7109375" style="1" customWidth="1"/>
  </cols>
  <sheetData>
    <row r="1" spans="1:11" ht="21" customHeight="1">
      <c r="A1" s="78" t="s">
        <v>91</v>
      </c>
      <c r="B1" s="78"/>
      <c r="C1" s="78"/>
      <c r="D1" s="78"/>
      <c r="E1" s="78"/>
      <c r="F1" s="78"/>
      <c r="G1" s="78"/>
      <c r="H1" s="45"/>
      <c r="I1" s="3"/>
      <c r="J1" s="3"/>
      <c r="K1" s="3"/>
    </row>
    <row r="2" spans="1:11" ht="129.75" customHeight="1">
      <c r="A2" s="79"/>
      <c r="B2" s="79"/>
      <c r="C2" s="79"/>
      <c r="D2" s="79"/>
      <c r="E2" s="79"/>
      <c r="F2" s="79"/>
      <c r="G2" s="79"/>
      <c r="H2" s="45"/>
      <c r="I2" s="3"/>
      <c r="J2" s="3"/>
      <c r="K2" s="3"/>
    </row>
    <row r="3" spans="1:11" ht="15.75" customHeight="1">
      <c r="A3" s="46" t="s">
        <v>92</v>
      </c>
      <c r="B3" s="47"/>
      <c r="C3" s="80" t="str">
        <f>Startovka!I2</f>
        <v>Dana Háková </v>
      </c>
      <c r="D3" s="80"/>
      <c r="E3" s="80"/>
      <c r="F3" s="80"/>
      <c r="G3" s="80"/>
      <c r="H3" s="48"/>
      <c r="I3" s="3"/>
      <c r="J3" s="3"/>
      <c r="K3" s="3"/>
    </row>
    <row r="4" spans="1:11" ht="15.75" customHeight="1">
      <c r="A4" s="46" t="s">
        <v>93</v>
      </c>
      <c r="B4" s="47"/>
      <c r="C4" s="80" t="str">
        <f>Startovka!I3</f>
        <v>Zkoušky Obedience Chomutov </v>
      </c>
      <c r="D4" s="80"/>
      <c r="E4" s="80"/>
      <c r="F4" s="80"/>
      <c r="G4" s="80"/>
      <c r="H4" s="48"/>
      <c r="I4" s="3"/>
      <c r="J4" s="3"/>
      <c r="K4" s="3"/>
    </row>
    <row r="5" spans="1:11" ht="15.75" customHeight="1">
      <c r="A5" s="46" t="s">
        <v>94</v>
      </c>
      <c r="B5" s="47"/>
      <c r="C5" s="81">
        <f>Startovka!I4</f>
        <v>45444</v>
      </c>
      <c r="D5" s="81"/>
      <c r="E5" s="81"/>
      <c r="F5" s="81"/>
      <c r="G5" s="81"/>
      <c r="H5" s="49"/>
      <c r="I5" s="50"/>
      <c r="J5" s="50"/>
      <c r="K5" s="50"/>
    </row>
    <row r="6" spans="1:11" ht="15.75" customHeight="1">
      <c r="A6" s="46" t="s">
        <v>95</v>
      </c>
      <c r="B6" s="47"/>
      <c r="C6" s="51" t="b">
        <f>D17</f>
        <v>0</v>
      </c>
      <c r="D6" s="82" t="b">
        <f>IF(E17="není"," ",E17)</f>
        <v>0</v>
      </c>
      <c r="E6" s="82"/>
      <c r="F6" s="82"/>
      <c r="G6" s="82"/>
      <c r="H6" s="83"/>
      <c r="I6" s="83"/>
      <c r="J6" s="83"/>
      <c r="K6" s="83"/>
    </row>
    <row r="7" spans="1:11" ht="15.75" customHeight="1">
      <c r="A7" s="46" t="s">
        <v>96</v>
      </c>
      <c r="B7" s="47"/>
      <c r="C7" s="51" t="b">
        <f>IF(C13="OB-Z",Startovka!I8,IF(C13="OB1",Startovka!I12,IF(C13="OB2",Startovka!I16,IF(C13="OB3",Startovka!I20))))</f>
        <v>0</v>
      </c>
      <c r="D7" s="82" t="b">
        <f>IF(E17="není"," ",IF(C13="OB-Z",Startovka!K8,IF(C13="OB1",Startovka!K12,IF(C13="OB2",Startovka!K16,IF(C13="OB3",Startovka!K20)))))</f>
        <v>0</v>
      </c>
      <c r="E7" s="82"/>
      <c r="F7" s="82"/>
      <c r="G7" s="82"/>
      <c r="H7" s="52"/>
      <c r="I7" s="53"/>
      <c r="J7" s="53"/>
      <c r="K7" s="53"/>
    </row>
    <row r="8" spans="1:11" ht="15.75" customHeight="1">
      <c r="A8" s="54"/>
      <c r="B8" s="55"/>
      <c r="C8" s="56"/>
      <c r="D8" s="57"/>
      <c r="E8" s="57"/>
      <c r="F8" s="57"/>
      <c r="G8" s="57"/>
      <c r="H8" s="48"/>
      <c r="I8" s="3"/>
      <c r="J8" s="3"/>
      <c r="K8" s="3"/>
    </row>
    <row r="9" spans="1:11" ht="19.5" customHeight="1">
      <c r="A9" s="84" t="s">
        <v>97</v>
      </c>
      <c r="B9" s="84"/>
      <c r="C9" s="58">
        <f>Startovka!B17</f>
        <v>0</v>
      </c>
      <c r="D9" s="85" t="s">
        <v>98</v>
      </c>
      <c r="E9" s="85"/>
      <c r="F9" s="85"/>
      <c r="G9" s="85"/>
      <c r="H9" s="3"/>
      <c r="I9" s="3"/>
      <c r="J9" s="3"/>
      <c r="K9" s="3"/>
    </row>
    <row r="10" spans="1:11" ht="19.5" customHeight="1">
      <c r="A10" s="84" t="s">
        <v>99</v>
      </c>
      <c r="B10" s="84"/>
      <c r="C10" s="58">
        <f>Startovka!C17</f>
        <v>0</v>
      </c>
      <c r="D10" s="86" t="s">
        <v>100</v>
      </c>
      <c r="E10" s="86"/>
      <c r="F10" s="86"/>
      <c r="G10" s="86"/>
      <c r="H10" s="3"/>
      <c r="I10" s="3"/>
      <c r="J10" s="3"/>
      <c r="K10" s="3"/>
    </row>
    <row r="11" spans="1:11" ht="19.5" customHeight="1">
      <c r="A11" s="84" t="s">
        <v>101</v>
      </c>
      <c r="B11" s="84"/>
      <c r="C11" s="58">
        <f>Startovka!D17</f>
        <v>0</v>
      </c>
      <c r="D11" s="86"/>
      <c r="E11" s="86"/>
      <c r="F11" s="86"/>
      <c r="G11" s="86"/>
      <c r="H11" s="3"/>
      <c r="I11" s="3"/>
      <c r="J11" s="3"/>
      <c r="K11" s="3"/>
    </row>
    <row r="12" spans="1:11" ht="19.5" customHeight="1">
      <c r="A12" s="84" t="s">
        <v>102</v>
      </c>
      <c r="B12" s="84"/>
      <c r="C12" s="58">
        <f>Startovka!A17</f>
        <v>15</v>
      </c>
      <c r="D12" s="86"/>
      <c r="E12" s="86"/>
      <c r="F12" s="86"/>
      <c r="G12" s="86"/>
      <c r="H12" s="3"/>
      <c r="I12" s="3"/>
      <c r="J12" s="3"/>
      <c r="K12" s="3"/>
    </row>
    <row r="13" spans="1:11" ht="19.5" customHeight="1">
      <c r="A13" s="84" t="s">
        <v>103</v>
      </c>
      <c r="B13" s="84"/>
      <c r="C13" s="59">
        <f>Startovka!E17</f>
        <v>0</v>
      </c>
      <c r="D13" s="87" t="s">
        <v>104</v>
      </c>
      <c r="E13" s="87"/>
      <c r="F13" s="87"/>
      <c r="G13" s="28"/>
      <c r="H13" s="3"/>
      <c r="I13" s="3"/>
      <c r="J13" s="3"/>
      <c r="K13" s="3"/>
    </row>
    <row r="14" spans="1:11" ht="19.5" customHeight="1">
      <c r="A14" s="84" t="s">
        <v>105</v>
      </c>
      <c r="B14" s="84"/>
      <c r="C14" s="59" t="str">
        <f>Výsledky!G17</f>
        <v>neurčeno</v>
      </c>
      <c r="D14" s="87" t="str">
        <f>IF(C13="OB3","Žlutá karta"," ")</f>
        <v> </v>
      </c>
      <c r="E14" s="87"/>
      <c r="F14" s="87"/>
      <c r="G14" s="28"/>
      <c r="H14" s="3"/>
      <c r="I14" s="3"/>
      <c r="J14" s="3"/>
      <c r="K14" s="3"/>
    </row>
    <row r="15" spans="1:11" ht="15" customHeight="1">
      <c r="A15" s="61"/>
      <c r="B15" s="57"/>
      <c r="C15" s="57"/>
      <c r="D15" s="62"/>
      <c r="E15" s="62"/>
      <c r="F15" s="62"/>
      <c r="G15" s="62"/>
      <c r="H15" s="48"/>
      <c r="I15" s="3"/>
      <c r="J15" s="3"/>
      <c r="K15" s="3"/>
    </row>
    <row r="16" spans="1:11" ht="47.25" customHeight="1">
      <c r="A16" s="63"/>
      <c r="B16" s="30" t="s">
        <v>52</v>
      </c>
      <c r="C16" s="30" t="s">
        <v>53</v>
      </c>
      <c r="D16" s="30" t="s">
        <v>106</v>
      </c>
      <c r="E16" s="30" t="s">
        <v>107</v>
      </c>
      <c r="F16" s="30" t="s">
        <v>54</v>
      </c>
      <c r="G16" s="30" t="s">
        <v>108</v>
      </c>
      <c r="H16" s="3"/>
      <c r="I16" s="3"/>
      <c r="J16" s="3"/>
      <c r="K16" s="3"/>
    </row>
    <row r="17" spans="1:11" ht="15.75" customHeight="1">
      <c r="A17" s="63"/>
      <c r="B17" s="64"/>
      <c r="C17" s="64"/>
      <c r="D17" s="65" t="b">
        <f>IF(C13="OB-Z",Startovka!I7,IF(C13="OB1",Startovka!I11,IF(C13="OB2",Startovka!I15,IF(C13="OB3",Startovka!I19))))</f>
        <v>0</v>
      </c>
      <c r="E17" s="65" t="b">
        <f>IF(C13="OB-Z",Startovka!K7,IF(C13="OB1",Startovka!K11,IF(C13="OB2",Startovka!K15,IF(C13="OB3",Startovka!K19))))</f>
        <v>0</v>
      </c>
      <c r="F17" s="64"/>
      <c r="G17" s="64"/>
      <c r="H17" s="3"/>
      <c r="I17" s="3"/>
      <c r="J17" s="3"/>
      <c r="K17" s="3"/>
    </row>
    <row r="18" spans="1:11" ht="15.75" customHeight="1">
      <c r="A18" s="63"/>
      <c r="B18" s="31">
        <v>1</v>
      </c>
      <c r="C18" s="32" t="str">
        <f>IF(C13="OB-Z",Cviky!B3,IF(C13="OB1",Cviky!F3,IF(C13="OB2",Cviky!J3,IF(C13="OB3",Cviky!N3," "))))</f>
        <v> </v>
      </c>
      <c r="D18" s="66"/>
      <c r="E18" s="66"/>
      <c r="F18" s="6" t="str">
        <f>IF(C13="OB-Z",Cviky!C3,IF(C13="OB1",Cviky!G3,IF(C13="OB2",Cviky!K3,IF(C13="OB3",Cviky!O3," "))))</f>
        <v> </v>
      </c>
      <c r="G18" s="67" t="e">
        <f>IF(E17="není",H18,I18)</f>
        <v>#VALUE!</v>
      </c>
      <c r="H18" s="68" t="e">
        <f aca="true" t="shared" si="0" ref="H18:H27">SUM(D18*F18)</f>
        <v>#VALUE!</v>
      </c>
      <c r="I18" s="68" t="e">
        <f aca="true" t="shared" si="1" ref="I18:I27">SUM(((D18+E18)*F18)/2)</f>
        <v>#VALUE!</v>
      </c>
      <c r="J18" s="3"/>
      <c r="K18" s="3"/>
    </row>
    <row r="19" spans="1:11" ht="15.75" customHeight="1">
      <c r="A19" s="63"/>
      <c r="B19" s="31">
        <v>2</v>
      </c>
      <c r="C19" s="32" t="str">
        <f>IF(C13="OB-Z",Cviky!B4,IF(C13="OB1",Cviky!F4,IF(C13="OB2",Cviky!J4,IF(C13="OB3",Cviky!N4," "))))</f>
        <v> </v>
      </c>
      <c r="D19" s="66"/>
      <c r="E19" s="66"/>
      <c r="F19" s="6" t="str">
        <f>IF(C13="OB-Z",Cviky!C4,IF(C13="OB1",Cviky!G4,IF(C13="OB2",Cviky!K4,IF(C13="OB3",Cviky!O4," "))))</f>
        <v> </v>
      </c>
      <c r="G19" s="67" t="e">
        <f>IF(E17="není",H19,I19)</f>
        <v>#VALUE!</v>
      </c>
      <c r="H19" s="68" t="e">
        <f t="shared" si="0"/>
        <v>#VALUE!</v>
      </c>
      <c r="I19" s="68" t="e">
        <f t="shared" si="1"/>
        <v>#VALUE!</v>
      </c>
      <c r="J19" s="3"/>
      <c r="K19" s="3"/>
    </row>
    <row r="20" spans="1:11" ht="15.75" customHeight="1">
      <c r="A20" s="63"/>
      <c r="B20" s="31">
        <v>3</v>
      </c>
      <c r="C20" s="32" t="str">
        <f>IF(C13="OB-Z",Cviky!B5,IF(C13="OB1",Cviky!F5,IF(C13="OB2",Cviky!J5,IF(C13="OB3",Cviky!N5," "))))</f>
        <v> </v>
      </c>
      <c r="D20" s="66"/>
      <c r="E20" s="66"/>
      <c r="F20" s="6" t="str">
        <f>IF(C13="OB-Z",Cviky!C5,IF(C13="OB1",Cviky!G5,IF(C13="OB2",Cviky!K5,IF(C13="OB3",Cviky!O5," "))))</f>
        <v> </v>
      </c>
      <c r="G20" s="67" t="e">
        <f>IF(E17="není",H20,I20)</f>
        <v>#VALUE!</v>
      </c>
      <c r="H20" s="68" t="e">
        <f t="shared" si="0"/>
        <v>#VALUE!</v>
      </c>
      <c r="I20" s="68" t="e">
        <f t="shared" si="1"/>
        <v>#VALUE!</v>
      </c>
      <c r="J20" s="3"/>
      <c r="K20" s="3"/>
    </row>
    <row r="21" spans="1:11" ht="15.75" customHeight="1">
      <c r="A21" s="63"/>
      <c r="B21" s="31">
        <v>4</v>
      </c>
      <c r="C21" s="32" t="str">
        <f>IF(C13="OB-Z",Cviky!B6,IF(C13="OB1",Cviky!F6,IF(C13="OB2",Cviky!J6,IF(C13="OB3",Cviky!N6," "))))</f>
        <v> </v>
      </c>
      <c r="D21" s="66"/>
      <c r="E21" s="66"/>
      <c r="F21" s="6" t="str">
        <f>IF(C13="OB-Z",Cviky!C6,IF(C13="OB1",Cviky!G6,IF(C13="OB2",Cviky!K6,IF(C13="OB3",Cviky!O6," "))))</f>
        <v> </v>
      </c>
      <c r="G21" s="67" t="e">
        <f>IF(E17="není",H21,I21)</f>
        <v>#VALUE!</v>
      </c>
      <c r="H21" s="68" t="e">
        <f t="shared" si="0"/>
        <v>#VALUE!</v>
      </c>
      <c r="I21" s="68" t="e">
        <f t="shared" si="1"/>
        <v>#VALUE!</v>
      </c>
      <c r="J21" s="3"/>
      <c r="K21" s="3"/>
    </row>
    <row r="22" spans="1:11" ht="15.75" customHeight="1">
      <c r="A22" s="63"/>
      <c r="B22" s="31">
        <v>5</v>
      </c>
      <c r="C22" s="32" t="str">
        <f>IF(C13="OB-Z",Cviky!B7,IF(C13="OB1",Cviky!F7,IF(C13="OB2",Cviky!J7,IF(C13="OB3",Cviky!N7," "))))</f>
        <v> </v>
      </c>
      <c r="D22" s="66"/>
      <c r="E22" s="66"/>
      <c r="F22" s="6" t="str">
        <f>IF(C13="OB-Z",Cviky!C7,IF(C13="OB1",Cviky!G7,IF(C13="OB2",Cviky!K7,IF(C13="OB3",Cviky!O7," "))))</f>
        <v> </v>
      </c>
      <c r="G22" s="67" t="e">
        <f>IF(E17="není",H22,I22)</f>
        <v>#VALUE!</v>
      </c>
      <c r="H22" s="68" t="e">
        <f t="shared" si="0"/>
        <v>#VALUE!</v>
      </c>
      <c r="I22" s="68" t="e">
        <f t="shared" si="1"/>
        <v>#VALUE!</v>
      </c>
      <c r="J22" s="3"/>
      <c r="K22" s="3"/>
    </row>
    <row r="23" spans="1:11" ht="15.75" customHeight="1">
      <c r="A23" s="63"/>
      <c r="B23" s="31">
        <v>6</v>
      </c>
      <c r="C23" s="32" t="str">
        <f>IF(C13="OB-Z",Cviky!B8,IF(C13="OB1",Cviky!F8,IF(C13="OB2",Cviky!J8,IF(C13="OB3",Cviky!N8," "))))</f>
        <v> </v>
      </c>
      <c r="D23" s="66"/>
      <c r="E23" s="66"/>
      <c r="F23" s="6" t="str">
        <f>IF(C13="OB-Z",Cviky!C8,IF(C13="OB1",Cviky!G8,IF(C13="OB2",Cviky!K8,IF(C13="OB3",Cviky!O8," "))))</f>
        <v> </v>
      </c>
      <c r="G23" s="67" t="e">
        <f>IF(E17="není",H23,I23)</f>
        <v>#VALUE!</v>
      </c>
      <c r="H23" s="68" t="e">
        <f t="shared" si="0"/>
        <v>#VALUE!</v>
      </c>
      <c r="I23" s="68" t="e">
        <f t="shared" si="1"/>
        <v>#VALUE!</v>
      </c>
      <c r="J23" s="3"/>
      <c r="K23" s="3"/>
    </row>
    <row r="24" spans="1:11" ht="15.75" customHeight="1">
      <c r="A24" s="63"/>
      <c r="B24" s="31">
        <v>7</v>
      </c>
      <c r="C24" s="32" t="str">
        <f>IF(C13="OB-Z",Cviky!B9,IF(C13="OB1",Cviky!F9,IF(C13="OB2",Cviky!J9,IF(C13="OB3",Cviky!N9," "))))</f>
        <v> </v>
      </c>
      <c r="D24" s="66"/>
      <c r="E24" s="66"/>
      <c r="F24" s="6" t="str">
        <f>IF(C13="OB-Z",Cviky!C9,IF(C13="OB1",Cviky!G9,IF(C13="OB2",Cviky!K9,IF(C13="OB3",Cviky!O9," "))))</f>
        <v> </v>
      </c>
      <c r="G24" s="67" t="e">
        <f>IF(E17="není",H24,I24)</f>
        <v>#VALUE!</v>
      </c>
      <c r="H24" s="68" t="e">
        <f t="shared" si="0"/>
        <v>#VALUE!</v>
      </c>
      <c r="I24" s="68" t="e">
        <f t="shared" si="1"/>
        <v>#VALUE!</v>
      </c>
      <c r="J24" s="3"/>
      <c r="K24" s="3"/>
    </row>
    <row r="25" spans="1:11" ht="15.75" customHeight="1">
      <c r="A25" s="63"/>
      <c r="B25" s="31">
        <v>8</v>
      </c>
      <c r="C25" s="32" t="str">
        <f>IF(C13="OB-Z",Cviky!B10,IF(C13="OB1",Cviky!F10,IF(C13="OB2",Cviky!J10,IF(C13="OB3",Cviky!N10," "))))</f>
        <v> </v>
      </c>
      <c r="D25" s="66"/>
      <c r="E25" s="66"/>
      <c r="F25" s="6" t="str">
        <f>IF(C13="OB-Z",Cviky!C10,IF(C13="OB1",Cviky!G10,IF(C13="OB2",Cviky!K10,IF(C13="OB3",Cviky!O10," "))))</f>
        <v> </v>
      </c>
      <c r="G25" s="67" t="e">
        <f>IF(E17="není",H25,I25)</f>
        <v>#VALUE!</v>
      </c>
      <c r="H25" s="68" t="e">
        <f t="shared" si="0"/>
        <v>#VALUE!</v>
      </c>
      <c r="I25" s="68" t="e">
        <f t="shared" si="1"/>
        <v>#VALUE!</v>
      </c>
      <c r="J25" s="3"/>
      <c r="K25" s="3"/>
    </row>
    <row r="26" spans="1:11" ht="15.75" customHeight="1">
      <c r="A26" s="63"/>
      <c r="B26" s="31">
        <v>9</v>
      </c>
      <c r="C26" s="32" t="str">
        <f>IF(C13="OB-Z",Cviky!B11,IF(C13="OB1",Cviky!F11,IF(C13="OB2",Cviky!J11,IF(C13="OB3",Cviky!N11," "))))</f>
        <v> </v>
      </c>
      <c r="D26" s="66"/>
      <c r="E26" s="66"/>
      <c r="F26" s="6" t="str">
        <f>IF(C13="OB-Z",Cviky!C11,IF(C13="OB1",Cviky!G11,IF(C13="OB2",Cviky!K11,IF(C13="OB3",Cviky!O11," "))))</f>
        <v> </v>
      </c>
      <c r="G26" s="67" t="e">
        <f>IF(E17="není",H26,I26)</f>
        <v>#VALUE!</v>
      </c>
      <c r="H26" s="68" t="e">
        <f t="shared" si="0"/>
        <v>#VALUE!</v>
      </c>
      <c r="I26" s="68" t="e">
        <f t="shared" si="1"/>
        <v>#VALUE!</v>
      </c>
      <c r="J26" s="3"/>
      <c r="K26" s="3"/>
    </row>
    <row r="27" spans="1:11" ht="15.75" customHeight="1">
      <c r="A27" s="63"/>
      <c r="B27" s="31">
        <v>10</v>
      </c>
      <c r="C27" s="32" t="str">
        <f>IF(C13="OB-Z",Cviky!B12,IF(C13="OB2",Cviky!J12,IF(C13="OB3",Cviky!N12," ")))</f>
        <v> </v>
      </c>
      <c r="D27" s="66"/>
      <c r="E27" s="66"/>
      <c r="F27" s="6" t="str">
        <f>IF(C13="OB-Z",Cviky!C12,IF(C13="OB1",Cviky!G12,IF(C13="OB2",Cviky!K12,IF(C13="OB3",Cviky!O12," "))))</f>
        <v> </v>
      </c>
      <c r="G27" s="67" t="e">
        <f>IF(E17="není",H27,I27)</f>
        <v>#VALUE!</v>
      </c>
      <c r="H27" s="68" t="e">
        <f t="shared" si="0"/>
        <v>#VALUE!</v>
      </c>
      <c r="I27" s="68" t="e">
        <f t="shared" si="1"/>
        <v>#VALUE!</v>
      </c>
      <c r="J27" s="3"/>
      <c r="K27" s="3"/>
    </row>
    <row r="28" spans="1:11" ht="15.75" customHeight="1">
      <c r="A28" s="63"/>
      <c r="B28" s="88" t="s">
        <v>109</v>
      </c>
      <c r="C28" s="88"/>
      <c r="D28" s="91" t="e">
        <f>IF(G13="ano","0",IF(G14="ano",H28-20,SUM(G18:G27)))</f>
        <v>#VALUE!</v>
      </c>
      <c r="E28" s="91"/>
      <c r="F28" s="91"/>
      <c r="G28" s="91"/>
      <c r="H28" s="68" t="e">
        <f>SUM(G18:G27)</f>
        <v>#VALUE!</v>
      </c>
      <c r="I28" s="68"/>
      <c r="J28" s="3"/>
      <c r="K28" s="3"/>
    </row>
    <row r="29" spans="1:11" ht="15.75" customHeight="1">
      <c r="A29" s="63"/>
      <c r="B29" s="88" t="s">
        <v>110</v>
      </c>
      <c r="C29" s="88"/>
      <c r="D29" s="89" t="e">
        <f>IF(G13="ano","Diskvalifikace",IF(Startovka!F2="N","Nenastoupil",IF(D28&gt;=256,"Výborně",IF(D28&gt;=224,"Velmi dobře",IF(D28&gt;=192,"Dobře",IF(D28&lt;=191.9,"Nehodnocen"," "))))))</f>
        <v>#VALUE!</v>
      </c>
      <c r="E29" s="89"/>
      <c r="F29" s="89"/>
      <c r="G29" s="89"/>
      <c r="H29" s="3"/>
      <c r="I29" s="3"/>
      <c r="J29" s="3"/>
      <c r="K29" s="3"/>
    </row>
    <row r="30" spans="1:11" ht="15" customHeight="1">
      <c r="A30" s="61"/>
      <c r="B30" s="69"/>
      <c r="C30" s="69"/>
      <c r="D30" s="69"/>
      <c r="E30" s="69"/>
      <c r="F30" s="69"/>
      <c r="G30" s="69"/>
      <c r="H30" s="48"/>
      <c r="I30" s="3"/>
      <c r="J30" s="3"/>
      <c r="K30" s="3"/>
    </row>
    <row r="31" spans="1:11" ht="15" customHeight="1">
      <c r="A31" s="61"/>
      <c r="B31" s="56"/>
      <c r="C31" s="56"/>
      <c r="D31" s="56"/>
      <c r="E31" s="56"/>
      <c r="F31" s="56"/>
      <c r="G31" s="56"/>
      <c r="H31" s="48"/>
      <c r="I31" s="3"/>
      <c r="J31" s="3"/>
      <c r="K31" s="3"/>
    </row>
    <row r="32" spans="1:11" ht="15" customHeight="1">
      <c r="A32" s="61"/>
      <c r="B32" s="56"/>
      <c r="C32" s="56"/>
      <c r="D32" s="56"/>
      <c r="E32" s="56"/>
      <c r="F32" s="56"/>
      <c r="G32" s="56"/>
      <c r="H32" s="48"/>
      <c r="I32" s="3"/>
      <c r="J32" s="3"/>
      <c r="K32" s="3"/>
    </row>
    <row r="33" spans="1:11" ht="15" customHeight="1">
      <c r="A33" s="61"/>
      <c r="B33" s="56"/>
      <c r="C33" s="56"/>
      <c r="D33" s="56"/>
      <c r="E33" s="56"/>
      <c r="F33" s="56"/>
      <c r="G33" s="56"/>
      <c r="H33" s="48"/>
      <c r="I33" s="3"/>
      <c r="J33" s="3"/>
      <c r="K33" s="3"/>
    </row>
    <row r="34" spans="1:11" ht="15" customHeight="1">
      <c r="A34" s="61"/>
      <c r="B34" s="56"/>
      <c r="C34" s="56"/>
      <c r="D34" s="56"/>
      <c r="E34" s="56"/>
      <c r="F34" s="56"/>
      <c r="G34" s="56"/>
      <c r="H34" s="48"/>
      <c r="I34" s="3"/>
      <c r="J34" s="3"/>
      <c r="K34" s="3"/>
    </row>
    <row r="35" spans="1:11" ht="15" customHeight="1">
      <c r="A35" s="61"/>
      <c r="B35" s="56"/>
      <c r="C35" s="56"/>
      <c r="D35" s="56"/>
      <c r="E35" s="56"/>
      <c r="F35" s="56"/>
      <c r="G35" s="56"/>
      <c r="H35" s="48"/>
      <c r="I35" s="3"/>
      <c r="J35" s="3"/>
      <c r="K35" s="3"/>
    </row>
    <row r="36" spans="1:11" ht="15" customHeight="1">
      <c r="A36" s="70"/>
      <c r="B36" s="57"/>
      <c r="C36" s="57"/>
      <c r="D36" s="57"/>
      <c r="E36" s="57"/>
      <c r="F36" s="57"/>
      <c r="G36" s="57"/>
      <c r="H36" s="48"/>
      <c r="I36" s="3"/>
      <c r="J36" s="3"/>
      <c r="K36" s="3"/>
    </row>
  </sheetData>
  <sheetProtection selectLockedCells="1" selectUnlockedCell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A1:G1"/>
    <mergeCell ref="A2:G2"/>
    <mergeCell ref="C3:G3"/>
    <mergeCell ref="C4:G4"/>
    <mergeCell ref="C5:G5"/>
    <mergeCell ref="D6:G6"/>
  </mergeCells>
  <conditionalFormatting sqref="D18:E27 G18:G27">
    <cfRule type="cellIs" priority="1" dxfId="0" operator="lessThan" stopIfTrue="1">
      <formula>0</formula>
    </cfRule>
  </conditionalFormatting>
  <printOptions/>
  <pageMargins left="0.11805555555555555" right="0.11805555555555555" top="0.19652777777777777" bottom="0.19652777777777777" header="0.5118055555555555" footer="0.19652777777777777"/>
  <pageSetup horizontalDpi="300" verticalDpi="300" orientation="landscape" scale="75"/>
  <headerFooter alignWithMargins="0">
    <oddFooter>&amp;C&amp;"Helvetica Neue,Běžné"&amp;12&amp;P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2"/>
  <sheetViews>
    <sheetView showGridLines="0" zoomScalePageLayoutView="0" workbookViewId="0" topLeftCell="A1">
      <selection activeCell="B41" sqref="B41"/>
    </sheetView>
  </sheetViews>
  <sheetFormatPr defaultColWidth="9.7109375" defaultRowHeight="15" customHeight="1"/>
  <cols>
    <col min="1" max="1" width="7.57421875" style="1" customWidth="1"/>
    <col min="2" max="2" width="39.00390625" style="1" customWidth="1"/>
    <col min="3" max="3" width="5.8515625" style="1" customWidth="1"/>
    <col min="4" max="4" width="1.421875" style="1" customWidth="1"/>
    <col min="5" max="5" width="7.28125" style="1" customWidth="1"/>
    <col min="6" max="6" width="41.28125" style="1" customWidth="1"/>
    <col min="7" max="7" width="5.8515625" style="1" customWidth="1"/>
    <col min="8" max="8" width="1.421875" style="1" customWidth="1"/>
    <col min="9" max="9" width="7.7109375" style="1" customWidth="1"/>
    <col min="10" max="10" width="64.8515625" style="1" customWidth="1"/>
    <col min="11" max="11" width="5.8515625" style="1" customWidth="1"/>
    <col min="12" max="12" width="1.421875" style="1" customWidth="1"/>
    <col min="13" max="13" width="7.28125" style="1" customWidth="1"/>
    <col min="14" max="14" width="71.140625" style="1" customWidth="1"/>
    <col min="15" max="15" width="5.8515625" style="1" customWidth="1"/>
    <col min="16" max="16384" width="9.7109375" style="1" customWidth="1"/>
  </cols>
  <sheetData>
    <row r="1" spans="1:15" ht="26.25" customHeight="1">
      <c r="A1" s="77" t="s">
        <v>23</v>
      </c>
      <c r="B1" s="77"/>
      <c r="C1" s="77"/>
      <c r="D1" s="3"/>
      <c r="E1" s="77" t="s">
        <v>43</v>
      </c>
      <c r="F1" s="77"/>
      <c r="G1" s="77"/>
      <c r="H1" s="3"/>
      <c r="I1" s="77" t="s">
        <v>44</v>
      </c>
      <c r="J1" s="77"/>
      <c r="K1" s="77"/>
      <c r="L1" s="3"/>
      <c r="M1" s="77" t="s">
        <v>45</v>
      </c>
      <c r="N1" s="77"/>
      <c r="O1" s="77"/>
    </row>
    <row r="2" spans="1:15" ht="31.5" customHeight="1">
      <c r="A2" s="30" t="s">
        <v>52</v>
      </c>
      <c r="B2" s="30" t="s">
        <v>53</v>
      </c>
      <c r="C2" s="30" t="s">
        <v>54</v>
      </c>
      <c r="D2" s="3"/>
      <c r="E2" s="30" t="s">
        <v>52</v>
      </c>
      <c r="F2" s="30" t="s">
        <v>53</v>
      </c>
      <c r="G2" s="30" t="s">
        <v>54</v>
      </c>
      <c r="H2" s="3"/>
      <c r="I2" s="30" t="s">
        <v>52</v>
      </c>
      <c r="J2" s="30" t="s">
        <v>53</v>
      </c>
      <c r="K2" s="30" t="s">
        <v>54</v>
      </c>
      <c r="L2" s="3"/>
      <c r="M2" s="30" t="s">
        <v>52</v>
      </c>
      <c r="N2" s="30" t="s">
        <v>53</v>
      </c>
      <c r="O2" s="30" t="s">
        <v>54</v>
      </c>
    </row>
    <row r="3" spans="1:15" ht="15.75" customHeight="1">
      <c r="A3" s="31">
        <v>1</v>
      </c>
      <c r="B3" s="32" t="s">
        <v>55</v>
      </c>
      <c r="C3" s="31">
        <f aca="true" t="shared" si="0" ref="C3:C12">IF(B3="Celkový dojem",2,IF(B3="Přivolání",4,IF(B3="Ovladatelnost na dálku",4,IF(B3="Držení aportovací činky",4,3))))</f>
        <v>3</v>
      </c>
      <c r="D3" s="28"/>
      <c r="E3" s="31">
        <v>1</v>
      </c>
      <c r="F3" s="32" t="s">
        <v>55</v>
      </c>
      <c r="G3" s="31">
        <f aca="true" t="shared" si="1" ref="G3:G11">IF(F3="Celkový dojem",2,IF(F3="Odložení vsedě ve skupině",3,IF(F3="Odložení za pochodu",3,4)))</f>
        <v>3</v>
      </c>
      <c r="H3" s="3"/>
      <c r="I3" s="31">
        <v>1</v>
      </c>
      <c r="J3" s="32" t="s">
        <v>56</v>
      </c>
      <c r="K3" s="31">
        <f aca="true" t="shared" si="2" ref="K3:K12">IF(J3="Celkový dojem",2,IF(J3="Chůze u nohy",4,IF(J3="Ovladatelnost na dálku",4,IF(J3="Vyslání do čtverce, položení a přivolání",4,3))))</f>
        <v>3</v>
      </c>
      <c r="L3" s="3"/>
      <c r="M3" s="31">
        <v>1</v>
      </c>
      <c r="N3" s="33"/>
      <c r="O3" s="31">
        <f aca="true" t="shared" si="3" ref="O3:O12">IF(N3="Odložení vsedě ve skupině",2,IF(N3="Odložení vleže ve skupině a přivolání",2,IF(N3="Chůze u nohy",4,IF(N3="Vyslání do čtverce, položení a přivolání",4,IF(N3="Vyslání okolo skupiny kuželů/barelu, zastavení, aport a skok přes překážku",4,IF(N3="Ovladatelnost na dálku",4,3))))))</f>
        <v>3</v>
      </c>
    </row>
    <row r="4" spans="1:15" ht="15.75" customHeight="1">
      <c r="A4" s="31">
        <v>2</v>
      </c>
      <c r="B4" s="32" t="s">
        <v>57</v>
      </c>
      <c r="C4" s="31">
        <f t="shared" si="0"/>
        <v>4</v>
      </c>
      <c r="D4" s="28"/>
      <c r="E4" s="31">
        <v>2</v>
      </c>
      <c r="F4" s="32" t="s">
        <v>57</v>
      </c>
      <c r="G4" s="31">
        <f t="shared" si="1"/>
        <v>4</v>
      </c>
      <c r="H4" s="3"/>
      <c r="I4" s="31">
        <v>2</v>
      </c>
      <c r="J4" s="32" t="s">
        <v>57</v>
      </c>
      <c r="K4" s="31">
        <f t="shared" si="2"/>
        <v>4</v>
      </c>
      <c r="L4" s="3"/>
      <c r="M4" s="31">
        <v>2</v>
      </c>
      <c r="N4" s="33"/>
      <c r="O4" s="31">
        <f t="shared" si="3"/>
        <v>3</v>
      </c>
    </row>
    <row r="5" spans="1:15" ht="15.75" customHeight="1">
      <c r="A5" s="31">
        <v>3</v>
      </c>
      <c r="B5" s="32" t="s">
        <v>58</v>
      </c>
      <c r="C5" s="31">
        <f t="shared" si="0"/>
        <v>3</v>
      </c>
      <c r="D5" s="28"/>
      <c r="E5" s="31">
        <v>3</v>
      </c>
      <c r="F5" s="32" t="s">
        <v>59</v>
      </c>
      <c r="G5" s="31">
        <f t="shared" si="1"/>
        <v>4</v>
      </c>
      <c r="H5" s="3"/>
      <c r="I5" s="31">
        <v>3</v>
      </c>
      <c r="J5" s="32" t="s">
        <v>60</v>
      </c>
      <c r="K5" s="31">
        <f t="shared" si="2"/>
        <v>3</v>
      </c>
      <c r="L5" s="3"/>
      <c r="M5" s="31">
        <v>3</v>
      </c>
      <c r="N5" s="33"/>
      <c r="O5" s="31">
        <f t="shared" si="3"/>
        <v>3</v>
      </c>
    </row>
    <row r="6" spans="1:15" ht="15.75" customHeight="1">
      <c r="A6" s="31">
        <v>4</v>
      </c>
      <c r="B6" s="32" t="s">
        <v>61</v>
      </c>
      <c r="C6" s="31">
        <f t="shared" si="0"/>
        <v>3</v>
      </c>
      <c r="D6" s="28"/>
      <c r="E6" s="31">
        <v>4</v>
      </c>
      <c r="F6" s="32" t="s">
        <v>62</v>
      </c>
      <c r="G6" s="31">
        <f t="shared" si="1"/>
        <v>4</v>
      </c>
      <c r="H6" s="3"/>
      <c r="I6" s="31">
        <v>4</v>
      </c>
      <c r="J6" s="32" t="s">
        <v>63</v>
      </c>
      <c r="K6" s="31">
        <f t="shared" si="2"/>
        <v>3</v>
      </c>
      <c r="L6" s="3"/>
      <c r="M6" s="31">
        <v>4</v>
      </c>
      <c r="N6" s="33"/>
      <c r="O6" s="31">
        <f t="shared" si="3"/>
        <v>3</v>
      </c>
    </row>
    <row r="7" spans="1:15" ht="15.75" customHeight="1">
      <c r="A7" s="31">
        <v>5</v>
      </c>
      <c r="B7" s="32" t="s">
        <v>64</v>
      </c>
      <c r="C7" s="31">
        <f t="shared" si="0"/>
        <v>3</v>
      </c>
      <c r="D7" s="28"/>
      <c r="E7" s="31">
        <v>5</v>
      </c>
      <c r="F7" s="32" t="s">
        <v>65</v>
      </c>
      <c r="G7" s="31">
        <f t="shared" si="1"/>
        <v>3</v>
      </c>
      <c r="H7" s="3"/>
      <c r="I7" s="31">
        <v>5</v>
      </c>
      <c r="J7" s="32" t="s">
        <v>66</v>
      </c>
      <c r="K7" s="31">
        <f t="shared" si="2"/>
        <v>4</v>
      </c>
      <c r="L7" s="3"/>
      <c r="M7" s="31">
        <v>5</v>
      </c>
      <c r="N7" s="33"/>
      <c r="O7" s="31">
        <f t="shared" si="3"/>
        <v>3</v>
      </c>
    </row>
    <row r="8" spans="1:15" ht="15.75" customHeight="1">
      <c r="A8" s="31">
        <v>6</v>
      </c>
      <c r="B8" s="32" t="s">
        <v>66</v>
      </c>
      <c r="C8" s="31">
        <f t="shared" si="0"/>
        <v>3</v>
      </c>
      <c r="D8" s="28"/>
      <c r="E8" s="31">
        <v>6</v>
      </c>
      <c r="F8" s="32" t="s">
        <v>66</v>
      </c>
      <c r="G8" s="31">
        <f t="shared" si="1"/>
        <v>4</v>
      </c>
      <c r="H8" s="3"/>
      <c r="I8" s="31">
        <v>6</v>
      </c>
      <c r="J8" s="32" t="s">
        <v>67</v>
      </c>
      <c r="K8" s="31">
        <f t="shared" si="2"/>
        <v>3</v>
      </c>
      <c r="L8" s="3"/>
      <c r="M8" s="31">
        <v>6</v>
      </c>
      <c r="N8" s="33"/>
      <c r="O8" s="31">
        <f t="shared" si="3"/>
        <v>3</v>
      </c>
    </row>
    <row r="9" spans="1:15" ht="15.75" customHeight="1">
      <c r="A9" s="31">
        <v>7</v>
      </c>
      <c r="B9" s="32" t="s">
        <v>68</v>
      </c>
      <c r="C9" s="31">
        <f t="shared" si="0"/>
        <v>3</v>
      </c>
      <c r="D9" s="28"/>
      <c r="E9" s="31">
        <v>7</v>
      </c>
      <c r="F9" s="32" t="s">
        <v>69</v>
      </c>
      <c r="G9" s="31">
        <f t="shared" si="1"/>
        <v>4</v>
      </c>
      <c r="H9" s="3"/>
      <c r="I9" s="31">
        <v>7</v>
      </c>
      <c r="J9" s="32" t="s">
        <v>70</v>
      </c>
      <c r="K9" s="31">
        <f t="shared" si="2"/>
        <v>3</v>
      </c>
      <c r="L9" s="3"/>
      <c r="M9" s="31">
        <v>7</v>
      </c>
      <c r="N9" s="33"/>
      <c r="O9" s="31">
        <f t="shared" si="3"/>
        <v>3</v>
      </c>
    </row>
    <row r="10" spans="1:15" ht="15.75" customHeight="1">
      <c r="A10" s="31">
        <v>8</v>
      </c>
      <c r="B10" s="32" t="s">
        <v>71</v>
      </c>
      <c r="C10" s="31">
        <f t="shared" si="0"/>
        <v>4</v>
      </c>
      <c r="D10" s="28"/>
      <c r="E10" s="31">
        <v>8</v>
      </c>
      <c r="F10" s="32" t="s">
        <v>72</v>
      </c>
      <c r="G10" s="31">
        <f t="shared" si="1"/>
        <v>4</v>
      </c>
      <c r="H10" s="3"/>
      <c r="I10" s="31">
        <v>8</v>
      </c>
      <c r="J10" s="32" t="s">
        <v>73</v>
      </c>
      <c r="K10" s="31">
        <f t="shared" si="2"/>
        <v>4</v>
      </c>
      <c r="L10" s="3"/>
      <c r="M10" s="31">
        <v>8</v>
      </c>
      <c r="N10" s="33"/>
      <c r="O10" s="31">
        <f t="shared" si="3"/>
        <v>3</v>
      </c>
    </row>
    <row r="11" spans="1:15" ht="15.75" customHeight="1">
      <c r="A11" s="31">
        <v>9</v>
      </c>
      <c r="B11" s="32" t="s">
        <v>72</v>
      </c>
      <c r="C11" s="31">
        <f t="shared" si="0"/>
        <v>4</v>
      </c>
      <c r="D11" s="28"/>
      <c r="E11" s="31">
        <v>9</v>
      </c>
      <c r="F11" s="32" t="s">
        <v>74</v>
      </c>
      <c r="G11" s="31">
        <f t="shared" si="1"/>
        <v>2</v>
      </c>
      <c r="H11" s="3"/>
      <c r="I11" s="31">
        <v>9</v>
      </c>
      <c r="J11" s="32" t="s">
        <v>75</v>
      </c>
      <c r="K11" s="31">
        <f t="shared" si="2"/>
        <v>3</v>
      </c>
      <c r="L11" s="3"/>
      <c r="M11" s="31">
        <v>9</v>
      </c>
      <c r="N11" s="33"/>
      <c r="O11" s="31">
        <f t="shared" si="3"/>
        <v>3</v>
      </c>
    </row>
    <row r="12" spans="1:15" ht="15.75" customHeight="1">
      <c r="A12" s="31">
        <v>10</v>
      </c>
      <c r="B12" s="32" t="s">
        <v>74</v>
      </c>
      <c r="C12" s="31">
        <f t="shared" si="0"/>
        <v>2</v>
      </c>
      <c r="D12" s="28"/>
      <c r="E12" s="6" t="s">
        <v>76</v>
      </c>
      <c r="F12" s="34"/>
      <c r="G12" s="31"/>
      <c r="H12" s="3"/>
      <c r="I12" s="31">
        <v>10</v>
      </c>
      <c r="J12" s="32" t="s">
        <v>74</v>
      </c>
      <c r="K12" s="31">
        <f t="shared" si="2"/>
        <v>2</v>
      </c>
      <c r="L12" s="3"/>
      <c r="M12" s="31">
        <v>10</v>
      </c>
      <c r="N12" s="33"/>
      <c r="O12" s="31">
        <f t="shared" si="3"/>
        <v>3</v>
      </c>
    </row>
    <row r="13" spans="1:15" ht="15.75" customHeight="1">
      <c r="A13" s="31"/>
      <c r="B13" s="33"/>
      <c r="C13" s="31"/>
      <c r="D13" s="28"/>
      <c r="E13" s="31"/>
      <c r="F13" s="33"/>
      <c r="G13" s="31"/>
      <c r="H13" s="3"/>
      <c r="I13" s="3"/>
      <c r="J13" s="3"/>
      <c r="K13" s="3"/>
      <c r="L13" s="3"/>
      <c r="M13" s="3"/>
      <c r="N13" s="3"/>
      <c r="O13" s="3"/>
    </row>
    <row r="14" spans="1:15" ht="14.2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14.25" customHeight="1">
      <c r="A15" s="3"/>
      <c r="B15" s="35" t="s">
        <v>77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4.25" customHeight="1">
      <c r="A16" s="3"/>
      <c r="B16" s="35" t="s">
        <v>78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4.2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4.2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14.2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14.2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14.2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14.2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14.2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14.2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14.2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14.2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14.2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4.2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ht="14.2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ht="14.2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14.2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14.2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ht="14.2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ht="14.2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14.2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ht="14.2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4.2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ht="14.2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ht="14.2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14.2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14.2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ht="14.2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ht="14.2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ht="14.2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ht="14.2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ht="14.2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ht="14.2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ht="14.2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ht="14.2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ht="14.2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ht="14.2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ht="14.2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ht="14.2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ht="14.2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14.2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ht="14.2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ht="14.2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ht="14.2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1:15" ht="14.2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14.2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ht="14.2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5" ht="14.2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5" ht="14.2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15" ht="14.2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ht="14.2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ht="14.2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1:15" ht="14.2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1:15" ht="14.2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ht="14.25" customHeight="1">
      <c r="A69" s="3"/>
      <c r="B69" s="18" t="s">
        <v>76</v>
      </c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ht="15.75" customHeight="1">
      <c r="A70" s="3"/>
      <c r="B70" s="36" t="s">
        <v>55</v>
      </c>
      <c r="C70" s="37"/>
      <c r="D70" s="37"/>
      <c r="E70" s="37"/>
      <c r="F70" s="38" t="s">
        <v>55</v>
      </c>
      <c r="G70" s="37"/>
      <c r="H70" s="37"/>
      <c r="I70" s="37"/>
      <c r="J70" s="38" t="s">
        <v>56</v>
      </c>
      <c r="K70" s="37"/>
      <c r="L70" s="37"/>
      <c r="M70" s="37"/>
      <c r="N70" s="38" t="s">
        <v>55</v>
      </c>
      <c r="O70" s="3"/>
    </row>
    <row r="71" spans="1:15" ht="15.75" customHeight="1">
      <c r="A71" s="3"/>
      <c r="B71" s="36" t="s">
        <v>66</v>
      </c>
      <c r="C71" s="37"/>
      <c r="D71" s="37"/>
      <c r="E71" s="37"/>
      <c r="F71" s="38" t="s">
        <v>66</v>
      </c>
      <c r="G71" s="37"/>
      <c r="H71" s="37"/>
      <c r="I71" s="37"/>
      <c r="J71" s="38" t="s">
        <v>66</v>
      </c>
      <c r="K71" s="37"/>
      <c r="L71" s="37"/>
      <c r="M71" s="37"/>
      <c r="N71" s="38" t="s">
        <v>79</v>
      </c>
      <c r="O71" s="3"/>
    </row>
    <row r="72" spans="1:15" ht="15.75" customHeight="1">
      <c r="A72" s="3"/>
      <c r="B72" s="36" t="s">
        <v>64</v>
      </c>
      <c r="C72" s="37"/>
      <c r="D72" s="37"/>
      <c r="E72" s="37"/>
      <c r="F72" s="38" t="s">
        <v>65</v>
      </c>
      <c r="G72" s="37"/>
      <c r="H72" s="37"/>
      <c r="I72" s="37"/>
      <c r="J72" s="38" t="s">
        <v>67</v>
      </c>
      <c r="K72" s="37"/>
      <c r="L72" s="37"/>
      <c r="M72" s="37"/>
      <c r="N72" s="38" t="s">
        <v>66</v>
      </c>
      <c r="O72" s="3"/>
    </row>
    <row r="73" spans="1:15" ht="15.75" customHeight="1">
      <c r="A73" s="3"/>
      <c r="B73" s="36" t="s">
        <v>72</v>
      </c>
      <c r="C73" s="37"/>
      <c r="D73" s="37"/>
      <c r="E73" s="37"/>
      <c r="F73" s="38" t="s">
        <v>72</v>
      </c>
      <c r="G73" s="37"/>
      <c r="H73" s="37"/>
      <c r="I73" s="37"/>
      <c r="J73" s="38" t="s">
        <v>75</v>
      </c>
      <c r="K73" s="37"/>
      <c r="L73" s="37"/>
      <c r="M73" s="37"/>
      <c r="N73" s="38" t="s">
        <v>80</v>
      </c>
      <c r="O73" s="3"/>
    </row>
    <row r="74" spans="1:15" ht="15.75" customHeight="1">
      <c r="A74" s="3"/>
      <c r="B74" s="36" t="s">
        <v>68</v>
      </c>
      <c r="C74" s="37"/>
      <c r="D74" s="37"/>
      <c r="E74" s="37"/>
      <c r="F74" s="38" t="s">
        <v>69</v>
      </c>
      <c r="G74" s="37"/>
      <c r="H74" s="37"/>
      <c r="I74" s="37"/>
      <c r="J74" s="38" t="s">
        <v>73</v>
      </c>
      <c r="K74" s="37"/>
      <c r="L74" s="37"/>
      <c r="M74" s="37"/>
      <c r="N74" s="38" t="s">
        <v>81</v>
      </c>
      <c r="O74" s="3"/>
    </row>
    <row r="75" spans="1:15" ht="15.75" customHeight="1">
      <c r="A75" s="3"/>
      <c r="B75" s="36" t="s">
        <v>71</v>
      </c>
      <c r="C75" s="37"/>
      <c r="D75" s="37"/>
      <c r="E75" s="37"/>
      <c r="F75" s="38" t="s">
        <v>57</v>
      </c>
      <c r="G75" s="37"/>
      <c r="H75" s="37"/>
      <c r="I75" s="37"/>
      <c r="J75" s="38" t="s">
        <v>63</v>
      </c>
      <c r="K75" s="37"/>
      <c r="L75" s="37"/>
      <c r="M75" s="37"/>
      <c r="N75" s="38" t="s">
        <v>73</v>
      </c>
      <c r="O75" s="3"/>
    </row>
    <row r="76" spans="1:15" ht="15.75" customHeight="1">
      <c r="A76" s="3"/>
      <c r="B76" s="36" t="s">
        <v>57</v>
      </c>
      <c r="C76" s="37"/>
      <c r="D76" s="37"/>
      <c r="E76" s="37"/>
      <c r="F76" s="38" t="s">
        <v>62</v>
      </c>
      <c r="G76" s="37"/>
      <c r="H76" s="37"/>
      <c r="I76" s="37"/>
      <c r="J76" s="38" t="s">
        <v>70</v>
      </c>
      <c r="K76" s="37"/>
      <c r="L76" s="37"/>
      <c r="M76" s="37"/>
      <c r="N76" s="38" t="s">
        <v>63</v>
      </c>
      <c r="O76" s="3"/>
    </row>
    <row r="77" spans="1:15" ht="15.75" customHeight="1">
      <c r="A77" s="3"/>
      <c r="B77" s="36" t="s">
        <v>61</v>
      </c>
      <c r="C77" s="37"/>
      <c r="D77" s="37"/>
      <c r="E77" s="37"/>
      <c r="F77" s="38" t="s">
        <v>59</v>
      </c>
      <c r="G77" s="37"/>
      <c r="H77" s="37"/>
      <c r="I77" s="37"/>
      <c r="J77" s="38" t="s">
        <v>57</v>
      </c>
      <c r="K77" s="37"/>
      <c r="L77" s="37"/>
      <c r="M77" s="37"/>
      <c r="N77" s="38" t="s">
        <v>82</v>
      </c>
      <c r="O77" s="3"/>
    </row>
    <row r="78" spans="1:15" ht="15.75" customHeight="1">
      <c r="A78" s="3"/>
      <c r="B78" s="36" t="s">
        <v>58</v>
      </c>
      <c r="C78" s="37"/>
      <c r="D78" s="37"/>
      <c r="E78" s="37"/>
      <c r="F78" s="38" t="s">
        <v>74</v>
      </c>
      <c r="G78" s="37"/>
      <c r="H78" s="37"/>
      <c r="I78" s="37"/>
      <c r="J78" s="38" t="s">
        <v>60</v>
      </c>
      <c r="K78" s="37"/>
      <c r="L78" s="37"/>
      <c r="M78" s="37"/>
      <c r="N78" s="38" t="s">
        <v>70</v>
      </c>
      <c r="O78" s="3"/>
    </row>
    <row r="79" spans="1:15" ht="15.75" customHeight="1">
      <c r="A79" s="3"/>
      <c r="B79" s="36" t="s">
        <v>74</v>
      </c>
      <c r="C79" s="37"/>
      <c r="D79" s="37"/>
      <c r="E79" s="37"/>
      <c r="F79" s="37"/>
      <c r="G79" s="37"/>
      <c r="H79" s="37"/>
      <c r="I79" s="37"/>
      <c r="J79" s="38" t="s">
        <v>74</v>
      </c>
      <c r="K79" s="37"/>
      <c r="L79" s="37"/>
      <c r="M79" s="37"/>
      <c r="N79" s="38" t="s">
        <v>57</v>
      </c>
      <c r="O79" s="3"/>
    </row>
    <row r="80" spans="1:15" ht="15.75" customHeight="1">
      <c r="A80" s="3"/>
      <c r="B80" s="2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"/>
    </row>
    <row r="81" spans="1:15" ht="14.2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1:15" ht="14.2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1:15" ht="14.2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1:15" ht="14.2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1:15" ht="14.2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1:15" ht="14.2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ht="14.2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1:15" ht="14.2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1:15" ht="14.25" customHeight="1">
      <c r="A89" s="3"/>
      <c r="B89" s="3"/>
      <c r="C89" s="37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1:15" ht="14.25" customHeight="1">
      <c r="A90" s="3"/>
      <c r="B90" s="3"/>
      <c r="C90" s="38" t="s">
        <v>83</v>
      </c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1:15" ht="14.25" customHeight="1">
      <c r="A91" s="3"/>
      <c r="B91" s="3"/>
      <c r="C91" s="38" t="s">
        <v>84</v>
      </c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ht="14.25" customHeight="1">
      <c r="A92" s="3"/>
      <c r="B92" s="3"/>
      <c r="C92" s="37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</sheetData>
  <sheetProtection selectLockedCells="1" selectUnlockedCells="1"/>
  <mergeCells count="4">
    <mergeCell ref="A1:C1"/>
    <mergeCell ref="E1:G1"/>
    <mergeCell ref="I1:K1"/>
    <mergeCell ref="M1:O1"/>
  </mergeCells>
  <dataValidations count="4">
    <dataValidation type="list" allowBlank="1" showInputMessage="1" showErrorMessage="1" sqref="B3:B13">
      <formula1>",Odložení vsedě ve skupině,Chůze u nohy,Odložení do lehu nebo do sedu za chůze,Přivolání,Vyslání do čtverce,Držení aportovací činky,Ovladatelnost na dálku,Skok přes překážku,Vyslání okolo kuželu a zpět,Celkový dojem"</formula1>
      <formula2>0</formula2>
    </dataValidation>
    <dataValidation type="list" allowBlank="1" showInputMessage="1" showErrorMessage="1" sqref="F3:F11 F13">
      <formula1>"Odložení vsedě ve skupině,Chůze u nohy,Odložení za pochodu,Přivolání,Vyslání do čtverce a položení,Ovladatelnost na dálku,Skok přes překážku a aport činky,Vyslání okolo skupiny kuželů/barelu a zpět,Celkový dojem"</formula1>
      <formula2>0</formula2>
    </dataValidation>
    <dataValidation type="list" allowBlank="1" showInputMessage="1" showErrorMessage="1" sqref="J3:J12">
      <formula1>"Odložení vleže ve skupině,Chůze u nohy,Odložení za pochodu do stoje/sedu/lehu,Přivolání se zastavením,Směrový aport,Pachová identifikace a aport,Ovladatelnost na dálku,Celkový dojem"</formula1>
      <formula2>0</formula2>
    </dataValidation>
    <dataValidation type="list" allowBlank="1" showInputMessage="1" showErrorMessage="1" sqref="N3:N12">
      <formula1>"Odložení vsedě ve skupině,Odložení vleže ve skupině a přivolání,Chůze u nohy,Odložení za pochodu a přivolání,Přivolání se zastavením do stoje/sedu/lehu,Směrový aport,Pachová identifikace a aport,Ovladatelnost na dálku"</formula1>
      <formula2>0</formula2>
    </dataValidation>
  </dataValidations>
  <printOptions/>
  <pageMargins left="0.7" right="0.7" top="1.18125" bottom="1.18125" header="0.5118055555555555" footer="0.7875"/>
  <pageSetup horizontalDpi="300" verticalDpi="300" orientation="portrait"/>
  <headerFooter alignWithMargins="0">
    <oddFooter>&amp;C&amp;"Helvetica Neue,Běžné"&amp;12&amp;P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K36"/>
  <sheetViews>
    <sheetView showGridLines="0" zoomScalePageLayoutView="0" workbookViewId="0" topLeftCell="A1">
      <selection activeCell="A1" sqref="A1"/>
    </sheetView>
  </sheetViews>
  <sheetFormatPr defaultColWidth="9.7109375" defaultRowHeight="15" customHeight="1"/>
  <cols>
    <col min="1" max="1" width="14.7109375" style="1" customWidth="1"/>
    <col min="2" max="2" width="7.57421875" style="1" customWidth="1"/>
    <col min="3" max="3" width="69.28125" style="1" customWidth="1"/>
    <col min="4" max="5" width="16.28125" style="1" customWidth="1"/>
    <col min="6" max="6" width="5.8515625" style="1" customWidth="1"/>
    <col min="7" max="7" width="17.7109375" style="1" customWidth="1"/>
    <col min="8" max="8" width="7.57421875" style="1" customWidth="1"/>
    <col min="9" max="9" width="8.7109375" style="1" customWidth="1"/>
    <col min="10" max="11" width="9.00390625" style="1" customWidth="1"/>
    <col min="12" max="16384" width="9.7109375" style="1" customWidth="1"/>
  </cols>
  <sheetData>
    <row r="1" spans="1:11" ht="21" customHeight="1">
      <c r="A1" s="78" t="s">
        <v>91</v>
      </c>
      <c r="B1" s="78"/>
      <c r="C1" s="78"/>
      <c r="D1" s="78"/>
      <c r="E1" s="78"/>
      <c r="F1" s="78"/>
      <c r="G1" s="78"/>
      <c r="H1" s="45"/>
      <c r="I1" s="3"/>
      <c r="J1" s="3"/>
      <c r="K1" s="3"/>
    </row>
    <row r="2" spans="1:11" ht="129.75" customHeight="1">
      <c r="A2" s="79"/>
      <c r="B2" s="79"/>
      <c r="C2" s="79"/>
      <c r="D2" s="79"/>
      <c r="E2" s="79"/>
      <c r="F2" s="79"/>
      <c r="G2" s="79"/>
      <c r="H2" s="45"/>
      <c r="I2" s="3"/>
      <c r="J2" s="3"/>
      <c r="K2" s="3"/>
    </row>
    <row r="3" spans="1:11" ht="15.75" customHeight="1">
      <c r="A3" s="46" t="s">
        <v>92</v>
      </c>
      <c r="B3" s="47"/>
      <c r="C3" s="80" t="str">
        <f>Startovka!I2</f>
        <v>Dana Háková </v>
      </c>
      <c r="D3" s="80"/>
      <c r="E3" s="80"/>
      <c r="F3" s="80"/>
      <c r="G3" s="80"/>
      <c r="H3" s="48"/>
      <c r="I3" s="3"/>
      <c r="J3" s="3"/>
      <c r="K3" s="3"/>
    </row>
    <row r="4" spans="1:11" ht="15.75" customHeight="1">
      <c r="A4" s="46" t="s">
        <v>93</v>
      </c>
      <c r="B4" s="47"/>
      <c r="C4" s="80" t="str">
        <f>Startovka!I3</f>
        <v>Zkoušky Obedience Chomutov </v>
      </c>
      <c r="D4" s="80"/>
      <c r="E4" s="80"/>
      <c r="F4" s="80"/>
      <c r="G4" s="80"/>
      <c r="H4" s="48"/>
      <c r="I4" s="3"/>
      <c r="J4" s="3"/>
      <c r="K4" s="3"/>
    </row>
    <row r="5" spans="1:11" ht="15.75" customHeight="1">
      <c r="A5" s="46" t="s">
        <v>94</v>
      </c>
      <c r="B5" s="47"/>
      <c r="C5" s="81">
        <f>Startovka!I4</f>
        <v>45444</v>
      </c>
      <c r="D5" s="81"/>
      <c r="E5" s="81"/>
      <c r="F5" s="81"/>
      <c r="G5" s="81"/>
      <c r="H5" s="49"/>
      <c r="I5" s="50"/>
      <c r="J5" s="50"/>
      <c r="K5" s="50"/>
    </row>
    <row r="6" spans="1:11" ht="15.75" customHeight="1">
      <c r="A6" s="46" t="s">
        <v>95</v>
      </c>
      <c r="B6" s="47"/>
      <c r="C6" s="51" t="b">
        <f>D17</f>
        <v>0</v>
      </c>
      <c r="D6" s="82" t="b">
        <f>IF(E17="není"," ",E17)</f>
        <v>0</v>
      </c>
      <c r="E6" s="82"/>
      <c r="F6" s="82"/>
      <c r="G6" s="82"/>
      <c r="H6" s="83"/>
      <c r="I6" s="83"/>
      <c r="J6" s="83"/>
      <c r="K6" s="83"/>
    </row>
    <row r="7" spans="1:11" ht="15.75" customHeight="1">
      <c r="A7" s="46" t="s">
        <v>96</v>
      </c>
      <c r="B7" s="47"/>
      <c r="C7" s="51" t="b">
        <f>IF(C13="OB-Z",Startovka!I8,IF(C13="OB1",Startovka!I12,IF(C13="OB2",Startovka!I16,IF(C13="OB3",Startovka!I20))))</f>
        <v>0</v>
      </c>
      <c r="D7" s="82" t="b">
        <f>IF(E17="není"," ",IF(C13="OB-Z",Startovka!K8,IF(C13="OB1",Startovka!K12,IF(C13="OB2",Startovka!K16,IF(C13="OB3",Startovka!K20)))))</f>
        <v>0</v>
      </c>
      <c r="E7" s="82"/>
      <c r="F7" s="82"/>
      <c r="G7" s="82"/>
      <c r="H7" s="52"/>
      <c r="I7" s="53"/>
      <c r="J7" s="53"/>
      <c r="K7" s="53"/>
    </row>
    <row r="8" spans="1:11" ht="15.75" customHeight="1">
      <c r="A8" s="54"/>
      <c r="B8" s="55"/>
      <c r="C8" s="56"/>
      <c r="D8" s="57"/>
      <c r="E8" s="57"/>
      <c r="F8" s="57"/>
      <c r="G8" s="57"/>
      <c r="H8" s="48"/>
      <c r="I8" s="3"/>
      <c r="J8" s="3"/>
      <c r="K8" s="3"/>
    </row>
    <row r="9" spans="1:11" ht="19.5" customHeight="1">
      <c r="A9" s="84" t="s">
        <v>97</v>
      </c>
      <c r="B9" s="84"/>
      <c r="C9" s="58">
        <f>Startovka!B18</f>
        <v>0</v>
      </c>
      <c r="D9" s="85" t="s">
        <v>98</v>
      </c>
      <c r="E9" s="85"/>
      <c r="F9" s="85"/>
      <c r="G9" s="85"/>
      <c r="H9" s="3"/>
      <c r="I9" s="3"/>
      <c r="J9" s="3"/>
      <c r="K9" s="3"/>
    </row>
    <row r="10" spans="1:11" ht="19.5" customHeight="1">
      <c r="A10" s="84" t="s">
        <v>99</v>
      </c>
      <c r="B10" s="84"/>
      <c r="C10" s="58">
        <f>Startovka!C18</f>
        <v>0</v>
      </c>
      <c r="D10" s="86" t="s">
        <v>100</v>
      </c>
      <c r="E10" s="86"/>
      <c r="F10" s="86"/>
      <c r="G10" s="86"/>
      <c r="H10" s="3"/>
      <c r="I10" s="3"/>
      <c r="J10" s="3"/>
      <c r="K10" s="3"/>
    </row>
    <row r="11" spans="1:11" ht="19.5" customHeight="1">
      <c r="A11" s="84" t="s">
        <v>101</v>
      </c>
      <c r="B11" s="84"/>
      <c r="C11" s="58">
        <f>Startovka!D18</f>
        <v>0</v>
      </c>
      <c r="D11" s="86"/>
      <c r="E11" s="86"/>
      <c r="F11" s="86"/>
      <c r="G11" s="86"/>
      <c r="H11" s="3"/>
      <c r="I11" s="3"/>
      <c r="J11" s="3"/>
      <c r="K11" s="3"/>
    </row>
    <row r="12" spans="1:11" ht="19.5" customHeight="1">
      <c r="A12" s="84" t="s">
        <v>102</v>
      </c>
      <c r="B12" s="84"/>
      <c r="C12" s="58">
        <f>Startovka!A18</f>
        <v>16</v>
      </c>
      <c r="D12" s="86"/>
      <c r="E12" s="86"/>
      <c r="F12" s="86"/>
      <c r="G12" s="86"/>
      <c r="H12" s="3"/>
      <c r="I12" s="3"/>
      <c r="J12" s="3"/>
      <c r="K12" s="3"/>
    </row>
    <row r="13" spans="1:11" ht="19.5" customHeight="1">
      <c r="A13" s="84" t="s">
        <v>103</v>
      </c>
      <c r="B13" s="84"/>
      <c r="C13" s="58">
        <f>Startovka!E18</f>
        <v>0</v>
      </c>
      <c r="D13" s="87" t="s">
        <v>104</v>
      </c>
      <c r="E13" s="87"/>
      <c r="F13" s="87"/>
      <c r="G13" s="28"/>
      <c r="H13" s="3"/>
      <c r="I13" s="3"/>
      <c r="J13" s="3"/>
      <c r="K13" s="3"/>
    </row>
    <row r="14" spans="1:11" ht="19.5" customHeight="1">
      <c r="A14" s="84" t="s">
        <v>105</v>
      </c>
      <c r="B14" s="84"/>
      <c r="C14" s="59" t="str">
        <f>Výsledky!G18</f>
        <v>neurčeno</v>
      </c>
      <c r="D14" s="87" t="str">
        <f>IF(C13="OB3","Žlutá karta"," ")</f>
        <v> </v>
      </c>
      <c r="E14" s="87"/>
      <c r="F14" s="87"/>
      <c r="G14" s="28"/>
      <c r="H14" s="3"/>
      <c r="I14" s="3"/>
      <c r="J14" s="3"/>
      <c r="K14" s="3"/>
    </row>
    <row r="15" spans="1:11" ht="15" customHeight="1">
      <c r="A15" s="61"/>
      <c r="B15" s="57"/>
      <c r="C15" s="57"/>
      <c r="D15" s="62"/>
      <c r="E15" s="62"/>
      <c r="F15" s="62"/>
      <c r="G15" s="62"/>
      <c r="H15" s="48"/>
      <c r="I15" s="3"/>
      <c r="J15" s="3"/>
      <c r="K15" s="3"/>
    </row>
    <row r="16" spans="1:11" ht="47.25" customHeight="1">
      <c r="A16" s="63"/>
      <c r="B16" s="30" t="s">
        <v>52</v>
      </c>
      <c r="C16" s="30" t="s">
        <v>53</v>
      </c>
      <c r="D16" s="30" t="s">
        <v>106</v>
      </c>
      <c r="E16" s="30" t="s">
        <v>107</v>
      </c>
      <c r="F16" s="30" t="s">
        <v>54</v>
      </c>
      <c r="G16" s="30" t="s">
        <v>108</v>
      </c>
      <c r="H16" s="3"/>
      <c r="I16" s="3"/>
      <c r="J16" s="3"/>
      <c r="K16" s="3"/>
    </row>
    <row r="17" spans="1:11" ht="15.75" customHeight="1">
      <c r="A17" s="63"/>
      <c r="B17" s="64"/>
      <c r="C17" s="64"/>
      <c r="D17" s="65" t="b">
        <f>IF(C13="OB-Z",Startovka!I7,IF(C13="OB1",Startovka!I11,IF(C13="OB2",Startovka!I15,IF(C13="OB3",Startovka!I19))))</f>
        <v>0</v>
      </c>
      <c r="E17" s="65" t="b">
        <f>IF(C13="OB-Z",Startovka!K7,IF(C13="OB1",Startovka!K11,IF(C13="OB2",Startovka!K15,IF(C13="OB3",Startovka!K19))))</f>
        <v>0</v>
      </c>
      <c r="F17" s="64"/>
      <c r="G17" s="64"/>
      <c r="H17" s="3"/>
      <c r="I17" s="3"/>
      <c r="J17" s="3"/>
      <c r="K17" s="3"/>
    </row>
    <row r="18" spans="1:11" ht="15.75" customHeight="1">
      <c r="A18" s="63"/>
      <c r="B18" s="31">
        <v>1</v>
      </c>
      <c r="C18" s="32" t="str">
        <f>IF(C13="OB-Z",Cviky!B3,IF(C13="OB1",Cviky!F3,IF(C13="OB2",Cviky!J3,IF(C13="OB3",Cviky!N3," "))))</f>
        <v> </v>
      </c>
      <c r="D18" s="66"/>
      <c r="E18" s="66"/>
      <c r="F18" s="6" t="str">
        <f>IF(C13="OB-Z",Cviky!C3,IF(C13="OB1",Cviky!G3,IF(C13="OB2",Cviky!K3,IF(C13="OB3",Cviky!O3," "))))</f>
        <v> </v>
      </c>
      <c r="G18" s="67" t="e">
        <f>IF(E17="není",H18,I18)</f>
        <v>#VALUE!</v>
      </c>
      <c r="H18" s="68" t="e">
        <f aca="true" t="shared" si="0" ref="H18:H27">SUM(D18*F18)</f>
        <v>#VALUE!</v>
      </c>
      <c r="I18" s="68" t="e">
        <f aca="true" t="shared" si="1" ref="I18:I27">SUM(((D18+E18)*F18)/2)</f>
        <v>#VALUE!</v>
      </c>
      <c r="J18" s="3"/>
      <c r="K18" s="3"/>
    </row>
    <row r="19" spans="1:11" ht="15.75" customHeight="1">
      <c r="A19" s="63"/>
      <c r="B19" s="31">
        <v>2</v>
      </c>
      <c r="C19" s="32" t="str">
        <f>IF(C13="OB-Z",Cviky!B4,IF(C13="OB1",Cviky!F4,IF(C13="OB2",Cviky!J4,IF(C13="OB3",Cviky!N4," "))))</f>
        <v> </v>
      </c>
      <c r="D19" s="66"/>
      <c r="E19" s="66"/>
      <c r="F19" s="6" t="str">
        <f>IF(C13="OB-Z",Cviky!C4,IF(C13="OB1",Cviky!G4,IF(C13="OB2",Cviky!K4,IF(C13="OB3",Cviky!O4," "))))</f>
        <v> </v>
      </c>
      <c r="G19" s="67" t="e">
        <f>IF(E17="není",H19,I19)</f>
        <v>#VALUE!</v>
      </c>
      <c r="H19" s="68" t="e">
        <f t="shared" si="0"/>
        <v>#VALUE!</v>
      </c>
      <c r="I19" s="68" t="e">
        <f t="shared" si="1"/>
        <v>#VALUE!</v>
      </c>
      <c r="J19" s="3"/>
      <c r="K19" s="3"/>
    </row>
    <row r="20" spans="1:11" ht="15.75" customHeight="1">
      <c r="A20" s="63"/>
      <c r="B20" s="31">
        <v>3</v>
      </c>
      <c r="C20" s="32" t="str">
        <f>IF(C13="OB-Z",Cviky!B5,IF(C13="OB1",Cviky!F5,IF(C13="OB2",Cviky!J5,IF(C13="OB3",Cviky!N5," "))))</f>
        <v> </v>
      </c>
      <c r="D20" s="66"/>
      <c r="E20" s="66"/>
      <c r="F20" s="6" t="str">
        <f>IF(C13="OB-Z",Cviky!C5,IF(C13="OB1",Cviky!G5,IF(C13="OB2",Cviky!K5,IF(C13="OB3",Cviky!O5," "))))</f>
        <v> </v>
      </c>
      <c r="G20" s="67" t="e">
        <f>IF(E17="není",H20,I20)</f>
        <v>#VALUE!</v>
      </c>
      <c r="H20" s="68" t="e">
        <f t="shared" si="0"/>
        <v>#VALUE!</v>
      </c>
      <c r="I20" s="68" t="e">
        <f t="shared" si="1"/>
        <v>#VALUE!</v>
      </c>
      <c r="J20" s="3"/>
      <c r="K20" s="3"/>
    </row>
    <row r="21" spans="1:11" ht="15.75" customHeight="1">
      <c r="A21" s="63"/>
      <c r="B21" s="31">
        <v>4</v>
      </c>
      <c r="C21" s="32" t="str">
        <f>IF(C13="OB-Z",Cviky!B6,IF(C13="OB1",Cviky!F6,IF(C13="OB2",Cviky!J6,IF(C13="OB3",Cviky!N6," "))))</f>
        <v> </v>
      </c>
      <c r="D21" s="66"/>
      <c r="E21" s="66"/>
      <c r="F21" s="6" t="str">
        <f>IF(C13="OB-Z",Cviky!C6,IF(C13="OB1",Cviky!G6,IF(C13="OB2",Cviky!K6,IF(C13="OB3",Cviky!O6," "))))</f>
        <v> </v>
      </c>
      <c r="G21" s="67" t="e">
        <f>IF(E17="není",H21,I21)</f>
        <v>#VALUE!</v>
      </c>
      <c r="H21" s="68" t="e">
        <f t="shared" si="0"/>
        <v>#VALUE!</v>
      </c>
      <c r="I21" s="68" t="e">
        <f t="shared" si="1"/>
        <v>#VALUE!</v>
      </c>
      <c r="J21" s="3"/>
      <c r="K21" s="3"/>
    </row>
    <row r="22" spans="1:11" ht="15.75" customHeight="1">
      <c r="A22" s="63"/>
      <c r="B22" s="31">
        <v>5</v>
      </c>
      <c r="C22" s="32" t="str">
        <f>IF(C13="OB-Z",Cviky!B7,IF(C13="OB1",Cviky!F7,IF(C13="OB2",Cviky!J7,IF(C13="OB3",Cviky!N7," "))))</f>
        <v> </v>
      </c>
      <c r="D22" s="66"/>
      <c r="E22" s="66"/>
      <c r="F22" s="6" t="str">
        <f>IF(C13="OB-Z",Cviky!C7,IF(C13="OB1",Cviky!G7,IF(C13="OB2",Cviky!K7,IF(C13="OB3",Cviky!O7," "))))</f>
        <v> </v>
      </c>
      <c r="G22" s="67" t="e">
        <f>IF(E17="není",H22,I22)</f>
        <v>#VALUE!</v>
      </c>
      <c r="H22" s="68" t="e">
        <f t="shared" si="0"/>
        <v>#VALUE!</v>
      </c>
      <c r="I22" s="68" t="e">
        <f t="shared" si="1"/>
        <v>#VALUE!</v>
      </c>
      <c r="J22" s="3"/>
      <c r="K22" s="3"/>
    </row>
    <row r="23" spans="1:11" ht="15.75" customHeight="1">
      <c r="A23" s="63"/>
      <c r="B23" s="31">
        <v>6</v>
      </c>
      <c r="C23" s="32" t="str">
        <f>IF(C13="OB-Z",Cviky!B8,IF(C13="OB1",Cviky!F8,IF(C13="OB2",Cviky!J8,IF(C13="OB3",Cviky!N8," "))))</f>
        <v> </v>
      </c>
      <c r="D23" s="66"/>
      <c r="E23" s="66"/>
      <c r="F23" s="6" t="str">
        <f>IF(C13="OB-Z",Cviky!C8,IF(C13="OB1",Cviky!G8,IF(C13="OB2",Cviky!K8,IF(C13="OB3",Cviky!O8," "))))</f>
        <v> </v>
      </c>
      <c r="G23" s="67" t="e">
        <f>IF(E17="není",H23,I23)</f>
        <v>#VALUE!</v>
      </c>
      <c r="H23" s="68" t="e">
        <f t="shared" si="0"/>
        <v>#VALUE!</v>
      </c>
      <c r="I23" s="68" t="e">
        <f t="shared" si="1"/>
        <v>#VALUE!</v>
      </c>
      <c r="J23" s="3"/>
      <c r="K23" s="3"/>
    </row>
    <row r="24" spans="1:11" ht="15.75" customHeight="1">
      <c r="A24" s="63"/>
      <c r="B24" s="31">
        <v>7</v>
      </c>
      <c r="C24" s="32" t="str">
        <f>IF(C13="OB-Z",Cviky!B9,IF(C13="OB1",Cviky!F9,IF(C13="OB2",Cviky!J9,IF(C13="OB3",Cviky!N9," "))))</f>
        <v> </v>
      </c>
      <c r="D24" s="66"/>
      <c r="E24" s="66"/>
      <c r="F24" s="6" t="str">
        <f>IF(C13="OB-Z",Cviky!C9,IF(C13="OB1",Cviky!G9,IF(C13="OB2",Cviky!K9,IF(C13="OB3",Cviky!O9," "))))</f>
        <v> </v>
      </c>
      <c r="G24" s="67" t="e">
        <f>IF(E17="není",H24,I24)</f>
        <v>#VALUE!</v>
      </c>
      <c r="H24" s="68" t="e">
        <f t="shared" si="0"/>
        <v>#VALUE!</v>
      </c>
      <c r="I24" s="68" t="e">
        <f t="shared" si="1"/>
        <v>#VALUE!</v>
      </c>
      <c r="J24" s="3"/>
      <c r="K24" s="3"/>
    </row>
    <row r="25" spans="1:11" ht="15.75" customHeight="1">
      <c r="A25" s="63"/>
      <c r="B25" s="31">
        <v>8</v>
      </c>
      <c r="C25" s="32" t="str">
        <f>IF(C13="OB-Z",Cviky!B10,IF(C13="OB1",Cviky!F10,IF(C13="OB2",Cviky!J10,IF(C13="OB3",Cviky!N10," "))))</f>
        <v> </v>
      </c>
      <c r="D25" s="66"/>
      <c r="E25" s="66"/>
      <c r="F25" s="6" t="str">
        <f>IF(C13="OB-Z",Cviky!C10,IF(C13="OB1",Cviky!G10,IF(C13="OB2",Cviky!K10,IF(C13="OB3",Cviky!O10," "))))</f>
        <v> </v>
      </c>
      <c r="G25" s="67" t="e">
        <f>IF(E17="není",H25,I25)</f>
        <v>#VALUE!</v>
      </c>
      <c r="H25" s="68" t="e">
        <f t="shared" si="0"/>
        <v>#VALUE!</v>
      </c>
      <c r="I25" s="68" t="e">
        <f t="shared" si="1"/>
        <v>#VALUE!</v>
      </c>
      <c r="J25" s="3"/>
      <c r="K25" s="3"/>
    </row>
    <row r="26" spans="1:11" ht="15.75" customHeight="1">
      <c r="A26" s="63"/>
      <c r="B26" s="31">
        <v>9</v>
      </c>
      <c r="C26" s="32" t="str">
        <f>IF(C13="OB-Z",Cviky!B11,IF(C13="OB1",Cviky!F11,IF(C13="OB2",Cviky!J11,IF(C13="OB3",Cviky!N11," "))))</f>
        <v> </v>
      </c>
      <c r="D26" s="66"/>
      <c r="E26" s="66"/>
      <c r="F26" s="6" t="str">
        <f>IF(C13="OB-Z",Cviky!C11,IF(C13="OB1",Cviky!G11,IF(C13="OB2",Cviky!K11,IF(C13="OB3",Cviky!O11," "))))</f>
        <v> </v>
      </c>
      <c r="G26" s="67" t="e">
        <f>IF(E17="není",H26,I26)</f>
        <v>#VALUE!</v>
      </c>
      <c r="H26" s="68" t="e">
        <f t="shared" si="0"/>
        <v>#VALUE!</v>
      </c>
      <c r="I26" s="68" t="e">
        <f t="shared" si="1"/>
        <v>#VALUE!</v>
      </c>
      <c r="J26" s="3"/>
      <c r="K26" s="3"/>
    </row>
    <row r="27" spans="1:11" ht="15.75" customHeight="1">
      <c r="A27" s="63"/>
      <c r="B27" s="31">
        <v>10</v>
      </c>
      <c r="C27" s="32" t="str">
        <f>IF(C13="OB-Z",Cviky!B12,IF(C13="OB2",Cviky!J12,IF(C13="OB3",Cviky!N12," ")))</f>
        <v> </v>
      </c>
      <c r="D27" s="66"/>
      <c r="E27" s="66"/>
      <c r="F27" s="6" t="str">
        <f>IF(C13="OB-Z",Cviky!C12,IF(C13="OB1",Cviky!G12,IF(C13="OB2",Cviky!K12,IF(C13="OB3",Cviky!O12," "))))</f>
        <v> </v>
      </c>
      <c r="G27" s="67" t="e">
        <f>IF(E17="není",H27,I27)</f>
        <v>#VALUE!</v>
      </c>
      <c r="H27" s="68" t="e">
        <f t="shared" si="0"/>
        <v>#VALUE!</v>
      </c>
      <c r="I27" s="68" t="e">
        <f t="shared" si="1"/>
        <v>#VALUE!</v>
      </c>
      <c r="J27" s="3"/>
      <c r="K27" s="3"/>
    </row>
    <row r="28" spans="1:11" ht="15.75" customHeight="1">
      <c r="A28" s="63"/>
      <c r="B28" s="88" t="s">
        <v>109</v>
      </c>
      <c r="C28" s="88"/>
      <c r="D28" s="91" t="e">
        <f>IF(G13="ano","0",IF(G14="ano",H28-20,SUM(G18:G27)))</f>
        <v>#VALUE!</v>
      </c>
      <c r="E28" s="91"/>
      <c r="F28" s="91"/>
      <c r="G28" s="91"/>
      <c r="H28" s="68" t="e">
        <f>SUM(G18:G27)</f>
        <v>#VALUE!</v>
      </c>
      <c r="I28" s="68"/>
      <c r="J28" s="3"/>
      <c r="K28" s="3"/>
    </row>
    <row r="29" spans="1:11" ht="15.75" customHeight="1">
      <c r="A29" s="63"/>
      <c r="B29" s="88" t="s">
        <v>110</v>
      </c>
      <c r="C29" s="88"/>
      <c r="D29" s="93" t="e">
        <f>IF(G13="ano","Diskvalifikace",IF(Startovka!F2="N","Nenastoupil",IF(D28&gt;=256,"Výborně",IF(D28&gt;=224,"Velmi dobře",IF(D28&gt;=192,"Dobře",IF(D28&lt;=191.9,"Nehodnocen"," "))))))</f>
        <v>#VALUE!</v>
      </c>
      <c r="E29" s="93"/>
      <c r="F29" s="93"/>
      <c r="G29" s="93"/>
      <c r="H29" s="3"/>
      <c r="I29" s="3"/>
      <c r="J29" s="3"/>
      <c r="K29" s="3"/>
    </row>
    <row r="30" spans="1:11" ht="15" customHeight="1">
      <c r="A30" s="61"/>
      <c r="B30" s="69"/>
      <c r="C30" s="69"/>
      <c r="D30" s="69"/>
      <c r="E30" s="69"/>
      <c r="F30" s="69"/>
      <c r="G30" s="69"/>
      <c r="H30" s="48"/>
      <c r="I30" s="3"/>
      <c r="J30" s="3"/>
      <c r="K30" s="3"/>
    </row>
    <row r="31" spans="1:11" ht="15" customHeight="1">
      <c r="A31" s="61"/>
      <c r="B31" s="56"/>
      <c r="C31" s="56"/>
      <c r="D31" s="56"/>
      <c r="E31" s="56"/>
      <c r="F31" s="56"/>
      <c r="G31" s="56"/>
      <c r="H31" s="48"/>
      <c r="I31" s="3"/>
      <c r="J31" s="3"/>
      <c r="K31" s="3"/>
    </row>
    <row r="32" spans="1:11" ht="15" customHeight="1">
      <c r="A32" s="61"/>
      <c r="B32" s="56"/>
      <c r="C32" s="56"/>
      <c r="D32" s="56"/>
      <c r="E32" s="56"/>
      <c r="F32" s="56"/>
      <c r="G32" s="56"/>
      <c r="H32" s="48"/>
      <c r="I32" s="3"/>
      <c r="J32" s="3"/>
      <c r="K32" s="3"/>
    </row>
    <row r="33" spans="1:11" ht="15" customHeight="1">
      <c r="A33" s="61"/>
      <c r="B33" s="56"/>
      <c r="C33" s="56"/>
      <c r="D33" s="56"/>
      <c r="E33" s="56"/>
      <c r="F33" s="56"/>
      <c r="G33" s="56"/>
      <c r="H33" s="48"/>
      <c r="I33" s="3"/>
      <c r="J33" s="3"/>
      <c r="K33" s="3"/>
    </row>
    <row r="34" spans="1:11" ht="15" customHeight="1">
      <c r="A34" s="61"/>
      <c r="B34" s="56"/>
      <c r="C34" s="56"/>
      <c r="D34" s="56"/>
      <c r="E34" s="56"/>
      <c r="F34" s="56"/>
      <c r="G34" s="56"/>
      <c r="H34" s="48"/>
      <c r="I34" s="3"/>
      <c r="J34" s="3"/>
      <c r="K34" s="3"/>
    </row>
    <row r="35" spans="1:11" ht="15" customHeight="1">
      <c r="A35" s="61"/>
      <c r="B35" s="56"/>
      <c r="C35" s="56"/>
      <c r="D35" s="56"/>
      <c r="E35" s="56"/>
      <c r="F35" s="56"/>
      <c r="G35" s="56"/>
      <c r="H35" s="48"/>
      <c r="I35" s="3"/>
      <c r="J35" s="3"/>
      <c r="K35" s="3"/>
    </row>
    <row r="36" spans="1:11" ht="15" customHeight="1">
      <c r="A36" s="70"/>
      <c r="B36" s="57"/>
      <c r="C36" s="57"/>
      <c r="D36" s="57"/>
      <c r="E36" s="57"/>
      <c r="F36" s="57"/>
      <c r="G36" s="57"/>
      <c r="H36" s="48"/>
      <c r="I36" s="3"/>
      <c r="J36" s="3"/>
      <c r="K36" s="3"/>
    </row>
  </sheetData>
  <sheetProtection selectLockedCells="1" selectUnlockedCell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A1:G1"/>
    <mergeCell ref="A2:G2"/>
    <mergeCell ref="C3:G3"/>
    <mergeCell ref="C4:G4"/>
    <mergeCell ref="C5:G5"/>
    <mergeCell ref="D6:G6"/>
  </mergeCells>
  <conditionalFormatting sqref="D18:E27 G18:G27">
    <cfRule type="cellIs" priority="1" dxfId="0" operator="lessThan" stopIfTrue="1">
      <formula>0</formula>
    </cfRule>
  </conditionalFormatting>
  <printOptions/>
  <pageMargins left="0.11805555555555555" right="0.11805555555555555" top="0.19652777777777777" bottom="0.19652777777777777" header="0.5118055555555555" footer="0.19652777777777777"/>
  <pageSetup horizontalDpi="300" verticalDpi="300" orientation="landscape" scale="75"/>
  <headerFooter alignWithMargins="0">
    <oddFooter>&amp;C&amp;"Helvetica Neue,Běžné"&amp;12&amp;P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36"/>
  <sheetViews>
    <sheetView showGridLines="0" zoomScalePageLayoutView="0" workbookViewId="0" topLeftCell="A1">
      <selection activeCell="A1" sqref="A1"/>
    </sheetView>
  </sheetViews>
  <sheetFormatPr defaultColWidth="9.7109375" defaultRowHeight="15" customHeight="1"/>
  <cols>
    <col min="1" max="1" width="14.7109375" style="1" customWidth="1"/>
    <col min="2" max="2" width="7.57421875" style="1" customWidth="1"/>
    <col min="3" max="3" width="69.28125" style="1" customWidth="1"/>
    <col min="4" max="5" width="16.28125" style="1" customWidth="1"/>
    <col min="6" max="6" width="5.8515625" style="1" customWidth="1"/>
    <col min="7" max="7" width="17.7109375" style="1" customWidth="1"/>
    <col min="8" max="8" width="7.57421875" style="1" customWidth="1"/>
    <col min="9" max="9" width="8.7109375" style="1" customWidth="1"/>
    <col min="10" max="11" width="9.00390625" style="1" customWidth="1"/>
    <col min="12" max="16384" width="9.7109375" style="1" customWidth="1"/>
  </cols>
  <sheetData>
    <row r="1" spans="1:11" ht="21" customHeight="1">
      <c r="A1" s="78" t="s">
        <v>91</v>
      </c>
      <c r="B1" s="78"/>
      <c r="C1" s="78"/>
      <c r="D1" s="78"/>
      <c r="E1" s="78"/>
      <c r="F1" s="78"/>
      <c r="G1" s="78"/>
      <c r="H1" s="45"/>
      <c r="I1" s="3"/>
      <c r="J1" s="3"/>
      <c r="K1" s="3"/>
    </row>
    <row r="2" spans="1:11" ht="129.75" customHeight="1">
      <c r="A2" s="79"/>
      <c r="B2" s="79"/>
      <c r="C2" s="79"/>
      <c r="D2" s="79"/>
      <c r="E2" s="79"/>
      <c r="F2" s="79"/>
      <c r="G2" s="79"/>
      <c r="H2" s="45"/>
      <c r="I2" s="3"/>
      <c r="J2" s="3"/>
      <c r="K2" s="3"/>
    </row>
    <row r="3" spans="1:11" ht="15.75" customHeight="1">
      <c r="A3" s="46" t="s">
        <v>92</v>
      </c>
      <c r="B3" s="47"/>
      <c r="C3" s="80" t="str">
        <f>Startovka!I2</f>
        <v>Dana Háková </v>
      </c>
      <c r="D3" s="80"/>
      <c r="E3" s="80"/>
      <c r="F3" s="80"/>
      <c r="G3" s="80"/>
      <c r="H3" s="48"/>
      <c r="I3" s="3"/>
      <c r="J3" s="3"/>
      <c r="K3" s="3"/>
    </row>
    <row r="4" spans="1:11" ht="15.75" customHeight="1">
      <c r="A4" s="46" t="s">
        <v>93</v>
      </c>
      <c r="B4" s="47"/>
      <c r="C4" s="80" t="str">
        <f>Startovka!I3</f>
        <v>Zkoušky Obedience Chomutov </v>
      </c>
      <c r="D4" s="80"/>
      <c r="E4" s="80"/>
      <c r="F4" s="80"/>
      <c r="G4" s="80"/>
      <c r="H4" s="48"/>
      <c r="I4" s="3"/>
      <c r="J4" s="3"/>
      <c r="K4" s="3"/>
    </row>
    <row r="5" spans="1:11" ht="15.75" customHeight="1">
      <c r="A5" s="46" t="s">
        <v>94</v>
      </c>
      <c r="B5" s="47"/>
      <c r="C5" s="81">
        <f>Startovka!I4</f>
        <v>45444</v>
      </c>
      <c r="D5" s="81"/>
      <c r="E5" s="81"/>
      <c r="F5" s="81"/>
      <c r="G5" s="81"/>
      <c r="H5" s="49"/>
      <c r="I5" s="50"/>
      <c r="J5" s="50"/>
      <c r="K5" s="50"/>
    </row>
    <row r="6" spans="1:11" ht="15.75" customHeight="1">
      <c r="A6" s="46" t="s">
        <v>95</v>
      </c>
      <c r="B6" s="47"/>
      <c r="C6" s="51" t="b">
        <f>D17</f>
        <v>0</v>
      </c>
      <c r="D6" s="82" t="b">
        <f>IF(E17="není"," ",E17)</f>
        <v>0</v>
      </c>
      <c r="E6" s="82"/>
      <c r="F6" s="82"/>
      <c r="G6" s="82"/>
      <c r="H6" s="83"/>
      <c r="I6" s="83"/>
      <c r="J6" s="83"/>
      <c r="K6" s="83"/>
    </row>
    <row r="7" spans="1:11" ht="15.75" customHeight="1">
      <c r="A7" s="46" t="s">
        <v>96</v>
      </c>
      <c r="B7" s="47"/>
      <c r="C7" s="51" t="b">
        <f>IF(C13="OB-Z",Startovka!I8,IF(C13="OB1",Startovka!I12,IF(C13="OB2",Startovka!I16,IF(C13="OB3",Startovka!I20))))</f>
        <v>0</v>
      </c>
      <c r="D7" s="82" t="b">
        <f>IF(E17="není"," ",IF(C13="OB-Z",Startovka!K8,IF(C13="OB1",Startovka!K12,IF(C13="OB2",Startovka!K16,IF(C13="OB3",Startovka!K20)))))</f>
        <v>0</v>
      </c>
      <c r="E7" s="82"/>
      <c r="F7" s="82"/>
      <c r="G7" s="82"/>
      <c r="H7" s="52"/>
      <c r="I7" s="53"/>
      <c r="J7" s="53"/>
      <c r="K7" s="53"/>
    </row>
    <row r="8" spans="1:11" ht="15.75" customHeight="1">
      <c r="A8" s="54"/>
      <c r="B8" s="55"/>
      <c r="C8" s="56"/>
      <c r="D8" s="57"/>
      <c r="E8" s="57"/>
      <c r="F8" s="57"/>
      <c r="G8" s="57"/>
      <c r="H8" s="48"/>
      <c r="I8" s="3"/>
      <c r="J8" s="3"/>
      <c r="K8" s="3"/>
    </row>
    <row r="9" spans="1:11" ht="19.5" customHeight="1">
      <c r="A9" s="84" t="s">
        <v>97</v>
      </c>
      <c r="B9" s="84"/>
      <c r="C9" s="58">
        <f>Startovka!B19</f>
        <v>0</v>
      </c>
      <c r="D9" s="85" t="s">
        <v>98</v>
      </c>
      <c r="E9" s="85"/>
      <c r="F9" s="85"/>
      <c r="G9" s="85"/>
      <c r="H9" s="3"/>
      <c r="I9" s="3"/>
      <c r="J9" s="3"/>
      <c r="K9" s="3"/>
    </row>
    <row r="10" spans="1:11" ht="19.5" customHeight="1">
      <c r="A10" s="84" t="s">
        <v>99</v>
      </c>
      <c r="B10" s="84"/>
      <c r="C10" s="58">
        <f>Startovka!C19</f>
        <v>0</v>
      </c>
      <c r="D10" s="86" t="s">
        <v>100</v>
      </c>
      <c r="E10" s="86"/>
      <c r="F10" s="86"/>
      <c r="G10" s="86"/>
      <c r="H10" s="3"/>
      <c r="I10" s="3"/>
      <c r="J10" s="3"/>
      <c r="K10" s="3"/>
    </row>
    <row r="11" spans="1:11" ht="19.5" customHeight="1">
      <c r="A11" s="84" t="s">
        <v>101</v>
      </c>
      <c r="B11" s="84"/>
      <c r="C11" s="58">
        <f>Startovka!D19</f>
        <v>0</v>
      </c>
      <c r="D11" s="86"/>
      <c r="E11" s="86"/>
      <c r="F11" s="86"/>
      <c r="G11" s="86"/>
      <c r="H11" s="3"/>
      <c r="I11" s="3"/>
      <c r="J11" s="3"/>
      <c r="K11" s="3"/>
    </row>
    <row r="12" spans="1:11" ht="19.5" customHeight="1">
      <c r="A12" s="84" t="s">
        <v>102</v>
      </c>
      <c r="B12" s="84"/>
      <c r="C12" s="58">
        <f>Startovka!A19</f>
        <v>0</v>
      </c>
      <c r="D12" s="86"/>
      <c r="E12" s="86"/>
      <c r="F12" s="86"/>
      <c r="G12" s="86"/>
      <c r="H12" s="3"/>
      <c r="I12" s="3"/>
      <c r="J12" s="3"/>
      <c r="K12" s="3"/>
    </row>
    <row r="13" spans="1:11" ht="19.5" customHeight="1">
      <c r="A13" s="84" t="s">
        <v>103</v>
      </c>
      <c r="B13" s="84"/>
      <c r="C13" s="58">
        <f>Startovka!E19</f>
        <v>0</v>
      </c>
      <c r="D13" s="87" t="s">
        <v>104</v>
      </c>
      <c r="E13" s="87"/>
      <c r="F13" s="87"/>
      <c r="G13" s="28"/>
      <c r="H13" s="3"/>
      <c r="I13" s="3"/>
      <c r="J13" s="3"/>
      <c r="K13" s="3"/>
    </row>
    <row r="14" spans="1:11" ht="19.5" customHeight="1">
      <c r="A14" s="84" t="s">
        <v>105</v>
      </c>
      <c r="B14" s="84"/>
      <c r="C14" s="59" t="str">
        <f>Výsledky!G19</f>
        <v>neurčeno</v>
      </c>
      <c r="D14" s="87" t="str">
        <f>IF(C13="OB3","Žlutá karta"," ")</f>
        <v> </v>
      </c>
      <c r="E14" s="87"/>
      <c r="F14" s="87"/>
      <c r="G14" s="28"/>
      <c r="H14" s="3"/>
      <c r="I14" s="3"/>
      <c r="J14" s="3"/>
      <c r="K14" s="3"/>
    </row>
    <row r="15" spans="1:11" ht="15" customHeight="1">
      <c r="A15" s="61"/>
      <c r="B15" s="57"/>
      <c r="C15" s="57"/>
      <c r="D15" s="62"/>
      <c r="E15" s="62"/>
      <c r="F15" s="62"/>
      <c r="G15" s="62"/>
      <c r="H15" s="48"/>
      <c r="I15" s="3"/>
      <c r="J15" s="3"/>
      <c r="K15" s="3"/>
    </row>
    <row r="16" spans="1:11" ht="47.25" customHeight="1">
      <c r="A16" s="63"/>
      <c r="B16" s="30" t="s">
        <v>52</v>
      </c>
      <c r="C16" s="30" t="s">
        <v>53</v>
      </c>
      <c r="D16" s="30" t="s">
        <v>106</v>
      </c>
      <c r="E16" s="30" t="s">
        <v>107</v>
      </c>
      <c r="F16" s="30" t="s">
        <v>54</v>
      </c>
      <c r="G16" s="30" t="s">
        <v>108</v>
      </c>
      <c r="H16" s="3"/>
      <c r="I16" s="3"/>
      <c r="J16" s="3"/>
      <c r="K16" s="3"/>
    </row>
    <row r="17" spans="1:11" ht="15.75" customHeight="1">
      <c r="A17" s="63"/>
      <c r="B17" s="64"/>
      <c r="C17" s="64"/>
      <c r="D17" s="65" t="b">
        <f>IF(C13="OB-Z",Startovka!I7,IF(C13="OB1",Startovka!I11,IF(C13="OB2",Startovka!I15,IF(C13="OB3",Startovka!I19))))</f>
        <v>0</v>
      </c>
      <c r="E17" s="65" t="b">
        <f>IF(C13="OB-Z",Startovka!K7,IF(C13="OB1",Startovka!K11,IF(C13="OB2",Startovka!K15,IF(C13="OB3",Startovka!K19))))</f>
        <v>0</v>
      </c>
      <c r="F17" s="64"/>
      <c r="G17" s="64"/>
      <c r="H17" s="3"/>
      <c r="I17" s="3"/>
      <c r="J17" s="3"/>
      <c r="K17" s="3"/>
    </row>
    <row r="18" spans="1:11" ht="15.75" customHeight="1">
      <c r="A18" s="63"/>
      <c r="B18" s="31">
        <v>1</v>
      </c>
      <c r="C18" s="32" t="str">
        <f>IF(C13="OB-Z",Cviky!B3,IF(C13="OB1",Cviky!F3,IF(C13="OB2",Cviky!J3,IF(C13="OB3",Cviky!N3," "))))</f>
        <v> </v>
      </c>
      <c r="D18" s="66"/>
      <c r="E18" s="66"/>
      <c r="F18" s="6" t="str">
        <f>IF(C13="OB-Z",Cviky!C3,IF(C13="OB1",Cviky!G3,IF(C13="OB2",Cviky!K3,IF(C13="OB3",Cviky!O3," "))))</f>
        <v> </v>
      </c>
      <c r="G18" s="67" t="e">
        <f>IF(E17="není",H18,I18)</f>
        <v>#VALUE!</v>
      </c>
      <c r="H18" s="68" t="e">
        <f aca="true" t="shared" si="0" ref="H18:H27">SUM(D18*F18)</f>
        <v>#VALUE!</v>
      </c>
      <c r="I18" s="68" t="e">
        <f aca="true" t="shared" si="1" ref="I18:I27">SUM(((D18+E18)*F18)/2)</f>
        <v>#VALUE!</v>
      </c>
      <c r="J18" s="3"/>
      <c r="K18" s="3"/>
    </row>
    <row r="19" spans="1:11" ht="15.75" customHeight="1">
      <c r="A19" s="63"/>
      <c r="B19" s="31">
        <v>2</v>
      </c>
      <c r="C19" s="32" t="str">
        <f>IF(C13="OB-Z",Cviky!B4,IF(C13="OB1",Cviky!F4,IF(C13="OB2",Cviky!J4,IF(C13="OB3",Cviky!N4," "))))</f>
        <v> </v>
      </c>
      <c r="D19" s="66"/>
      <c r="E19" s="66"/>
      <c r="F19" s="6" t="str">
        <f>IF(C13="OB-Z",Cviky!C4,IF(C13="OB1",Cviky!G4,IF(C13="OB2",Cviky!K4,IF(C13="OB3",Cviky!O4," "))))</f>
        <v> </v>
      </c>
      <c r="G19" s="67" t="e">
        <f>IF(E17="není",H19,I19)</f>
        <v>#VALUE!</v>
      </c>
      <c r="H19" s="68" t="e">
        <f t="shared" si="0"/>
        <v>#VALUE!</v>
      </c>
      <c r="I19" s="68" t="e">
        <f t="shared" si="1"/>
        <v>#VALUE!</v>
      </c>
      <c r="J19" s="3"/>
      <c r="K19" s="3"/>
    </row>
    <row r="20" spans="1:11" ht="15.75" customHeight="1">
      <c r="A20" s="63"/>
      <c r="B20" s="31">
        <v>3</v>
      </c>
      <c r="C20" s="32" t="str">
        <f>IF(C13="OB-Z",Cviky!B5,IF(C13="OB1",Cviky!F5,IF(C13="OB2",Cviky!J5,IF(C13="OB3",Cviky!N5," "))))</f>
        <v> </v>
      </c>
      <c r="D20" s="66"/>
      <c r="E20" s="66"/>
      <c r="F20" s="6" t="str">
        <f>IF(C13="OB-Z",Cviky!C5,IF(C13="OB1",Cviky!G5,IF(C13="OB2",Cviky!K5,IF(C13="OB3",Cviky!O5," "))))</f>
        <v> </v>
      </c>
      <c r="G20" s="67" t="e">
        <f>IF(E17="není",H20,I20)</f>
        <v>#VALUE!</v>
      </c>
      <c r="H20" s="68" t="e">
        <f t="shared" si="0"/>
        <v>#VALUE!</v>
      </c>
      <c r="I20" s="68" t="e">
        <f t="shared" si="1"/>
        <v>#VALUE!</v>
      </c>
      <c r="J20" s="3"/>
      <c r="K20" s="3"/>
    </row>
    <row r="21" spans="1:11" ht="15.75" customHeight="1">
      <c r="A21" s="63"/>
      <c r="B21" s="31">
        <v>4</v>
      </c>
      <c r="C21" s="32" t="str">
        <f>IF(C13="OB-Z",Cviky!B6,IF(C13="OB1",Cviky!F6,IF(C13="OB2",Cviky!J6,IF(C13="OB3",Cviky!N6," "))))</f>
        <v> </v>
      </c>
      <c r="D21" s="66"/>
      <c r="E21" s="66"/>
      <c r="F21" s="6" t="str">
        <f>IF(C13="OB-Z",Cviky!C6,IF(C13="OB1",Cviky!G6,IF(C13="OB2",Cviky!K6,IF(C13="OB3",Cviky!O6," "))))</f>
        <v> </v>
      </c>
      <c r="G21" s="67" t="e">
        <f>IF(E17="není",H21,I21)</f>
        <v>#VALUE!</v>
      </c>
      <c r="H21" s="68" t="e">
        <f t="shared" si="0"/>
        <v>#VALUE!</v>
      </c>
      <c r="I21" s="68" t="e">
        <f t="shared" si="1"/>
        <v>#VALUE!</v>
      </c>
      <c r="J21" s="3"/>
      <c r="K21" s="3"/>
    </row>
    <row r="22" spans="1:11" ht="15.75" customHeight="1">
      <c r="A22" s="63"/>
      <c r="B22" s="31">
        <v>5</v>
      </c>
      <c r="C22" s="32" t="str">
        <f>IF(C13="OB-Z",Cviky!B7,IF(C13="OB1",Cviky!F7,IF(C13="OB2",Cviky!J7,IF(C13="OB3",Cviky!N7," "))))</f>
        <v> </v>
      </c>
      <c r="D22" s="66"/>
      <c r="E22" s="66"/>
      <c r="F22" s="6" t="str">
        <f>IF(C13="OB-Z",Cviky!C7,IF(C13="OB1",Cviky!G7,IF(C13="OB2",Cviky!K7,IF(C13="OB3",Cviky!O7," "))))</f>
        <v> </v>
      </c>
      <c r="G22" s="67" t="e">
        <f>IF(E17="není",H22,I22)</f>
        <v>#VALUE!</v>
      </c>
      <c r="H22" s="68" t="e">
        <f t="shared" si="0"/>
        <v>#VALUE!</v>
      </c>
      <c r="I22" s="68" t="e">
        <f t="shared" si="1"/>
        <v>#VALUE!</v>
      </c>
      <c r="J22" s="3"/>
      <c r="K22" s="3"/>
    </row>
    <row r="23" spans="1:11" ht="15.75" customHeight="1">
      <c r="A23" s="63"/>
      <c r="B23" s="31">
        <v>6</v>
      </c>
      <c r="C23" s="32" t="str">
        <f>IF(C13="OB-Z",Cviky!B8,IF(C13="OB1",Cviky!F8,IF(C13="OB2",Cviky!J8,IF(C13="OB3",Cviky!N8," "))))</f>
        <v> </v>
      </c>
      <c r="D23" s="66"/>
      <c r="E23" s="66"/>
      <c r="F23" s="6" t="str">
        <f>IF(C13="OB-Z",Cviky!C8,IF(C13="OB1",Cviky!G8,IF(C13="OB2",Cviky!K8,IF(C13="OB3",Cviky!O8," "))))</f>
        <v> </v>
      </c>
      <c r="G23" s="67" t="e">
        <f>IF(E17="není",H23,I23)</f>
        <v>#VALUE!</v>
      </c>
      <c r="H23" s="68" t="e">
        <f t="shared" si="0"/>
        <v>#VALUE!</v>
      </c>
      <c r="I23" s="68" t="e">
        <f t="shared" si="1"/>
        <v>#VALUE!</v>
      </c>
      <c r="J23" s="3"/>
      <c r="K23" s="3"/>
    </row>
    <row r="24" spans="1:11" ht="15.75" customHeight="1">
      <c r="A24" s="63"/>
      <c r="B24" s="31">
        <v>7</v>
      </c>
      <c r="C24" s="32" t="str">
        <f>IF(C13="OB-Z",Cviky!B9,IF(C13="OB1",Cviky!F9,IF(C13="OB2",Cviky!J9,IF(C13="OB3",Cviky!N9," "))))</f>
        <v> </v>
      </c>
      <c r="D24" s="66"/>
      <c r="E24" s="66"/>
      <c r="F24" s="6" t="str">
        <f>IF(C13="OB-Z",Cviky!C9,IF(C13="OB1",Cviky!G9,IF(C13="OB2",Cviky!K9,IF(C13="OB3",Cviky!O9," "))))</f>
        <v> </v>
      </c>
      <c r="G24" s="67" t="e">
        <f>IF(E17="není",H24,I24)</f>
        <v>#VALUE!</v>
      </c>
      <c r="H24" s="68" t="e">
        <f t="shared" si="0"/>
        <v>#VALUE!</v>
      </c>
      <c r="I24" s="68" t="e">
        <f t="shared" si="1"/>
        <v>#VALUE!</v>
      </c>
      <c r="J24" s="3"/>
      <c r="K24" s="3"/>
    </row>
    <row r="25" spans="1:11" ht="15.75" customHeight="1">
      <c r="A25" s="63"/>
      <c r="B25" s="31">
        <v>8</v>
      </c>
      <c r="C25" s="32" t="str">
        <f>IF(C13="OB-Z",Cviky!B10,IF(C13="OB1",Cviky!F10,IF(C13="OB2",Cviky!J10,IF(C13="OB3",Cviky!N10," "))))</f>
        <v> </v>
      </c>
      <c r="D25" s="66"/>
      <c r="E25" s="66"/>
      <c r="F25" s="6" t="str">
        <f>IF(C13="OB-Z",Cviky!C10,IF(C13="OB1",Cviky!G10,IF(C13="OB2",Cviky!K10,IF(C13="OB3",Cviky!O10," "))))</f>
        <v> </v>
      </c>
      <c r="G25" s="67" t="e">
        <f>IF(E17="není",H25,I25)</f>
        <v>#VALUE!</v>
      </c>
      <c r="H25" s="68" t="e">
        <f t="shared" si="0"/>
        <v>#VALUE!</v>
      </c>
      <c r="I25" s="68" t="e">
        <f t="shared" si="1"/>
        <v>#VALUE!</v>
      </c>
      <c r="J25" s="3"/>
      <c r="K25" s="3"/>
    </row>
    <row r="26" spans="1:11" ht="15.75" customHeight="1">
      <c r="A26" s="63"/>
      <c r="B26" s="31">
        <v>9</v>
      </c>
      <c r="C26" s="32" t="str">
        <f>IF(C13="OB-Z",Cviky!B11,IF(C13="OB1",Cviky!F11,IF(C13="OB2",Cviky!J11,IF(C13="OB3",Cviky!N11," "))))</f>
        <v> </v>
      </c>
      <c r="D26" s="66"/>
      <c r="E26" s="66"/>
      <c r="F26" s="6" t="str">
        <f>IF(C13="OB-Z",Cviky!C11,IF(C13="OB1",Cviky!G11,IF(C13="OB2",Cviky!K11,IF(C13="OB3",Cviky!O11," "))))</f>
        <v> </v>
      </c>
      <c r="G26" s="67" t="e">
        <f>IF(E17="není",H26,I26)</f>
        <v>#VALUE!</v>
      </c>
      <c r="H26" s="68" t="e">
        <f t="shared" si="0"/>
        <v>#VALUE!</v>
      </c>
      <c r="I26" s="68" t="e">
        <f t="shared" si="1"/>
        <v>#VALUE!</v>
      </c>
      <c r="J26" s="3"/>
      <c r="K26" s="3"/>
    </row>
    <row r="27" spans="1:11" ht="15.75" customHeight="1">
      <c r="A27" s="63"/>
      <c r="B27" s="31">
        <v>10</v>
      </c>
      <c r="C27" s="32" t="str">
        <f>IF(C13="OB-Z",Cviky!B12,IF(C13="OB2",Cviky!J12,IF(C13="OB3",Cviky!N12," ")))</f>
        <v> </v>
      </c>
      <c r="D27" s="66"/>
      <c r="E27" s="66"/>
      <c r="F27" s="6" t="str">
        <f>IF(C13="OB-Z",Cviky!C12,IF(C13="OB1",Cviky!G12,IF(C13="OB2",Cviky!K12,IF(C13="OB3",Cviky!O12," "))))</f>
        <v> </v>
      </c>
      <c r="G27" s="67" t="e">
        <f>IF(E17="není",H27,I27)</f>
        <v>#VALUE!</v>
      </c>
      <c r="H27" s="68" t="e">
        <f t="shared" si="0"/>
        <v>#VALUE!</v>
      </c>
      <c r="I27" s="68" t="e">
        <f t="shared" si="1"/>
        <v>#VALUE!</v>
      </c>
      <c r="J27" s="3"/>
      <c r="K27" s="3"/>
    </row>
    <row r="28" spans="1:11" ht="15.75" customHeight="1">
      <c r="A28" s="63"/>
      <c r="B28" s="88" t="s">
        <v>109</v>
      </c>
      <c r="C28" s="88"/>
      <c r="D28" s="91" t="e">
        <f>IF(G13="ano","0",IF(G14="ano",H28-20,SUM(G18:G27)))</f>
        <v>#VALUE!</v>
      </c>
      <c r="E28" s="91"/>
      <c r="F28" s="91"/>
      <c r="G28" s="91"/>
      <c r="H28" s="68" t="e">
        <f>SUM(G18:G27)</f>
        <v>#VALUE!</v>
      </c>
      <c r="I28" s="68"/>
      <c r="J28" s="3"/>
      <c r="K28" s="3"/>
    </row>
    <row r="29" spans="1:11" ht="15.75" customHeight="1">
      <c r="A29" s="63"/>
      <c r="B29" s="88" t="s">
        <v>110</v>
      </c>
      <c r="C29" s="88"/>
      <c r="D29" s="93" t="e">
        <f>IF(G13="ano","Diskvalifikace",IF(Startovka!F2="N","Nenastoupil",IF(D28&gt;=256,"Výborně",IF(D28&gt;=224,"Velmi dobře",IF(D28&gt;=192,"Dobře",IF(D28&lt;=191.9,"Nehodnocen"," "))))))</f>
        <v>#VALUE!</v>
      </c>
      <c r="E29" s="93"/>
      <c r="F29" s="93"/>
      <c r="G29" s="93"/>
      <c r="H29" s="3"/>
      <c r="I29" s="3"/>
      <c r="J29" s="3"/>
      <c r="K29" s="3"/>
    </row>
    <row r="30" spans="1:11" ht="15" customHeight="1">
      <c r="A30" s="61"/>
      <c r="B30" s="69"/>
      <c r="C30" s="69"/>
      <c r="D30" s="69"/>
      <c r="E30" s="69"/>
      <c r="F30" s="69"/>
      <c r="G30" s="69"/>
      <c r="H30" s="48"/>
      <c r="I30" s="3"/>
      <c r="J30" s="3"/>
      <c r="K30" s="3"/>
    </row>
    <row r="31" spans="1:11" ht="15" customHeight="1">
      <c r="A31" s="61"/>
      <c r="B31" s="56"/>
      <c r="C31" s="56"/>
      <c r="D31" s="56"/>
      <c r="E31" s="56"/>
      <c r="F31" s="56"/>
      <c r="G31" s="56"/>
      <c r="H31" s="48"/>
      <c r="I31" s="3"/>
      <c r="J31" s="3"/>
      <c r="K31" s="3"/>
    </row>
    <row r="32" spans="1:11" ht="15" customHeight="1">
      <c r="A32" s="61"/>
      <c r="B32" s="56"/>
      <c r="C32" s="56"/>
      <c r="D32" s="56"/>
      <c r="E32" s="56"/>
      <c r="F32" s="56"/>
      <c r="G32" s="56"/>
      <c r="H32" s="48"/>
      <c r="I32" s="3"/>
      <c r="J32" s="3"/>
      <c r="K32" s="3"/>
    </row>
    <row r="33" spans="1:11" ht="15" customHeight="1">
      <c r="A33" s="61"/>
      <c r="B33" s="56"/>
      <c r="C33" s="56"/>
      <c r="D33" s="56"/>
      <c r="E33" s="56"/>
      <c r="F33" s="56"/>
      <c r="G33" s="56"/>
      <c r="H33" s="48"/>
      <c r="I33" s="3"/>
      <c r="J33" s="3"/>
      <c r="K33" s="3"/>
    </row>
    <row r="34" spans="1:11" ht="15" customHeight="1">
      <c r="A34" s="61"/>
      <c r="B34" s="56"/>
      <c r="C34" s="56"/>
      <c r="D34" s="56"/>
      <c r="E34" s="56"/>
      <c r="F34" s="56"/>
      <c r="G34" s="56"/>
      <c r="H34" s="48"/>
      <c r="I34" s="3"/>
      <c r="J34" s="3"/>
      <c r="K34" s="3"/>
    </row>
    <row r="35" spans="1:11" ht="15" customHeight="1">
      <c r="A35" s="61"/>
      <c r="B35" s="56"/>
      <c r="C35" s="56"/>
      <c r="D35" s="56"/>
      <c r="E35" s="56"/>
      <c r="F35" s="56"/>
      <c r="G35" s="56"/>
      <c r="H35" s="48"/>
      <c r="I35" s="3"/>
      <c r="J35" s="3"/>
      <c r="K35" s="3"/>
    </row>
    <row r="36" spans="1:11" ht="15" customHeight="1">
      <c r="A36" s="70"/>
      <c r="B36" s="57"/>
      <c r="C36" s="57"/>
      <c r="D36" s="57"/>
      <c r="E36" s="57"/>
      <c r="F36" s="57"/>
      <c r="G36" s="57"/>
      <c r="H36" s="48"/>
      <c r="I36" s="3"/>
      <c r="J36" s="3"/>
      <c r="K36" s="3"/>
    </row>
  </sheetData>
  <sheetProtection selectLockedCells="1" selectUnlockedCell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A1:G1"/>
    <mergeCell ref="A2:G2"/>
    <mergeCell ref="C3:G3"/>
    <mergeCell ref="C4:G4"/>
    <mergeCell ref="C5:G5"/>
    <mergeCell ref="D6:G6"/>
  </mergeCells>
  <conditionalFormatting sqref="D18:E27 G18:G27">
    <cfRule type="cellIs" priority="1" dxfId="0" operator="lessThan" stopIfTrue="1">
      <formula>0</formula>
    </cfRule>
  </conditionalFormatting>
  <printOptions/>
  <pageMargins left="0.11805555555555555" right="0.11805555555555555" top="0.19652777777777777" bottom="0.19652777777777777" header="0.5118055555555555" footer="0.19652777777777777"/>
  <pageSetup horizontalDpi="300" verticalDpi="300" orientation="landscape" scale="75"/>
  <headerFooter alignWithMargins="0">
    <oddFooter>&amp;C&amp;"Helvetica Neue,Běžné"&amp;12&amp;P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36"/>
  <sheetViews>
    <sheetView showGridLines="0" zoomScalePageLayoutView="0" workbookViewId="0" topLeftCell="A1">
      <selection activeCell="A1" sqref="A1"/>
    </sheetView>
  </sheetViews>
  <sheetFormatPr defaultColWidth="9.7109375" defaultRowHeight="15" customHeight="1"/>
  <cols>
    <col min="1" max="1" width="14.7109375" style="1" customWidth="1"/>
    <col min="2" max="2" width="7.57421875" style="1" customWidth="1"/>
    <col min="3" max="3" width="69.28125" style="1" customWidth="1"/>
    <col min="4" max="5" width="16.28125" style="1" customWidth="1"/>
    <col min="6" max="6" width="5.8515625" style="1" customWidth="1"/>
    <col min="7" max="7" width="17.7109375" style="1" customWidth="1"/>
    <col min="8" max="8" width="7.57421875" style="1" customWidth="1"/>
    <col min="9" max="9" width="8.7109375" style="1" customWidth="1"/>
    <col min="10" max="11" width="9.00390625" style="1" customWidth="1"/>
    <col min="12" max="16384" width="9.7109375" style="1" customWidth="1"/>
  </cols>
  <sheetData>
    <row r="1" spans="1:11" ht="21" customHeight="1">
      <c r="A1" s="78" t="s">
        <v>91</v>
      </c>
      <c r="B1" s="78"/>
      <c r="C1" s="78"/>
      <c r="D1" s="78"/>
      <c r="E1" s="78"/>
      <c r="F1" s="78"/>
      <c r="G1" s="78"/>
      <c r="H1" s="45"/>
      <c r="I1" s="3"/>
      <c r="J1" s="3"/>
      <c r="K1" s="3"/>
    </row>
    <row r="2" spans="1:11" ht="129.75" customHeight="1">
      <c r="A2" s="79"/>
      <c r="B2" s="79"/>
      <c r="C2" s="79"/>
      <c r="D2" s="79"/>
      <c r="E2" s="79"/>
      <c r="F2" s="79"/>
      <c r="G2" s="79"/>
      <c r="H2" s="45"/>
      <c r="I2" s="3"/>
      <c r="J2" s="3"/>
      <c r="K2" s="3"/>
    </row>
    <row r="3" spans="1:11" ht="15.75" customHeight="1">
      <c r="A3" s="46" t="s">
        <v>92</v>
      </c>
      <c r="B3" s="47"/>
      <c r="C3" s="80" t="str">
        <f>Startovka!I2</f>
        <v>Dana Háková </v>
      </c>
      <c r="D3" s="80"/>
      <c r="E3" s="80"/>
      <c r="F3" s="80"/>
      <c r="G3" s="80"/>
      <c r="H3" s="48"/>
      <c r="I3" s="3"/>
      <c r="J3" s="3"/>
      <c r="K3" s="3"/>
    </row>
    <row r="4" spans="1:11" ht="15.75" customHeight="1">
      <c r="A4" s="46" t="s">
        <v>93</v>
      </c>
      <c r="B4" s="47"/>
      <c r="C4" s="80" t="str">
        <f>Startovka!I3</f>
        <v>Zkoušky Obedience Chomutov </v>
      </c>
      <c r="D4" s="80"/>
      <c r="E4" s="80"/>
      <c r="F4" s="80"/>
      <c r="G4" s="80"/>
      <c r="H4" s="48"/>
      <c r="I4" s="3"/>
      <c r="J4" s="3"/>
      <c r="K4" s="3"/>
    </row>
    <row r="5" spans="1:11" ht="15.75" customHeight="1">
      <c r="A5" s="46" t="s">
        <v>94</v>
      </c>
      <c r="B5" s="47"/>
      <c r="C5" s="81">
        <f>Startovka!I4</f>
        <v>45444</v>
      </c>
      <c r="D5" s="81"/>
      <c r="E5" s="81"/>
      <c r="F5" s="81"/>
      <c r="G5" s="81"/>
      <c r="H5" s="49"/>
      <c r="I5" s="50"/>
      <c r="J5" s="50"/>
      <c r="K5" s="50"/>
    </row>
    <row r="6" spans="1:11" ht="15.75" customHeight="1">
      <c r="A6" s="46" t="s">
        <v>95</v>
      </c>
      <c r="B6" s="47"/>
      <c r="C6" s="51" t="b">
        <f>D17</f>
        <v>0</v>
      </c>
      <c r="D6" s="82" t="b">
        <f>IF(E17="není"," ",E17)</f>
        <v>0</v>
      </c>
      <c r="E6" s="82"/>
      <c r="F6" s="82"/>
      <c r="G6" s="82"/>
      <c r="H6" s="83"/>
      <c r="I6" s="83"/>
      <c r="J6" s="83"/>
      <c r="K6" s="83"/>
    </row>
    <row r="7" spans="1:11" ht="15.75" customHeight="1">
      <c r="A7" s="46" t="s">
        <v>96</v>
      </c>
      <c r="B7" s="47"/>
      <c r="C7" s="51" t="b">
        <f>IF(C13="OB-Z",Startovka!I8,IF(C13="OB1",Startovka!I12,IF(C13="OB2",Startovka!I16,IF(C13="OB3",Startovka!I20))))</f>
        <v>0</v>
      </c>
      <c r="D7" s="82" t="b">
        <f>IF(E17="není"," ",IF(C13="OB-Z",Startovka!K8,IF(C13="OB1",Startovka!K12,IF(C13="OB2",Startovka!K16,IF(C13="OB3",Startovka!K20)))))</f>
        <v>0</v>
      </c>
      <c r="E7" s="82"/>
      <c r="F7" s="82"/>
      <c r="G7" s="82"/>
      <c r="H7" s="52"/>
      <c r="I7" s="53"/>
      <c r="J7" s="53"/>
      <c r="K7" s="53"/>
    </row>
    <row r="8" spans="1:11" ht="15.75" customHeight="1">
      <c r="A8" s="54"/>
      <c r="B8" s="55"/>
      <c r="C8" s="56"/>
      <c r="D8" s="57"/>
      <c r="E8" s="57"/>
      <c r="F8" s="57"/>
      <c r="G8" s="57"/>
      <c r="H8" s="48"/>
      <c r="I8" s="3"/>
      <c r="J8" s="3"/>
      <c r="K8" s="3"/>
    </row>
    <row r="9" spans="1:11" ht="19.5" customHeight="1">
      <c r="A9" s="84" t="s">
        <v>97</v>
      </c>
      <c r="B9" s="84"/>
      <c r="C9" s="58">
        <f>Startovka!B20</f>
        <v>0</v>
      </c>
      <c r="D9" s="85" t="s">
        <v>98</v>
      </c>
      <c r="E9" s="85"/>
      <c r="F9" s="85"/>
      <c r="G9" s="85"/>
      <c r="H9" s="3"/>
      <c r="I9" s="3"/>
      <c r="J9" s="3"/>
      <c r="K9" s="3"/>
    </row>
    <row r="10" spans="1:11" ht="19.5" customHeight="1">
      <c r="A10" s="84" t="s">
        <v>99</v>
      </c>
      <c r="B10" s="84"/>
      <c r="C10" s="58">
        <f>Startovka!C20</f>
        <v>0</v>
      </c>
      <c r="D10" s="86" t="s">
        <v>100</v>
      </c>
      <c r="E10" s="86"/>
      <c r="F10" s="86"/>
      <c r="G10" s="86"/>
      <c r="H10" s="3"/>
      <c r="I10" s="3"/>
      <c r="J10" s="3"/>
      <c r="K10" s="3"/>
    </row>
    <row r="11" spans="1:11" ht="19.5" customHeight="1">
      <c r="A11" s="84" t="s">
        <v>101</v>
      </c>
      <c r="B11" s="84"/>
      <c r="C11" s="58">
        <f>Startovka!D20</f>
        <v>0</v>
      </c>
      <c r="D11" s="86"/>
      <c r="E11" s="86"/>
      <c r="F11" s="86"/>
      <c r="G11" s="86"/>
      <c r="H11" s="3"/>
      <c r="I11" s="3"/>
      <c r="J11" s="3"/>
      <c r="K11" s="3"/>
    </row>
    <row r="12" spans="1:11" ht="19.5" customHeight="1">
      <c r="A12" s="84" t="s">
        <v>102</v>
      </c>
      <c r="B12" s="84"/>
      <c r="C12" s="58">
        <f>Startovka!A20</f>
        <v>0</v>
      </c>
      <c r="D12" s="86"/>
      <c r="E12" s="86"/>
      <c r="F12" s="86"/>
      <c r="G12" s="86"/>
      <c r="H12" s="3"/>
      <c r="I12" s="3"/>
      <c r="J12" s="3"/>
      <c r="K12" s="3"/>
    </row>
    <row r="13" spans="1:11" ht="19.5" customHeight="1">
      <c r="A13" s="84" t="s">
        <v>103</v>
      </c>
      <c r="B13" s="84"/>
      <c r="C13" s="58">
        <f>Startovka!E20</f>
        <v>0</v>
      </c>
      <c r="D13" s="87" t="s">
        <v>104</v>
      </c>
      <c r="E13" s="87"/>
      <c r="F13" s="87"/>
      <c r="G13" s="28"/>
      <c r="H13" s="3"/>
      <c r="I13" s="3"/>
      <c r="J13" s="3"/>
      <c r="K13" s="3"/>
    </row>
    <row r="14" spans="1:11" ht="19.5" customHeight="1">
      <c r="A14" s="84" t="s">
        <v>105</v>
      </c>
      <c r="B14" s="84"/>
      <c r="C14" s="59" t="str">
        <f>Výsledky!G20</f>
        <v>neurčeno</v>
      </c>
      <c r="D14" s="87" t="str">
        <f>IF(C13="OB3","Žlutá karta"," ")</f>
        <v> </v>
      </c>
      <c r="E14" s="87"/>
      <c r="F14" s="87"/>
      <c r="G14" s="28"/>
      <c r="H14" s="3"/>
      <c r="I14" s="3"/>
      <c r="J14" s="3"/>
      <c r="K14" s="3"/>
    </row>
    <row r="15" spans="1:11" ht="15" customHeight="1">
      <c r="A15" s="61"/>
      <c r="B15" s="57"/>
      <c r="C15" s="57"/>
      <c r="D15" s="62"/>
      <c r="E15" s="62"/>
      <c r="F15" s="62"/>
      <c r="G15" s="62"/>
      <c r="H15" s="48"/>
      <c r="I15" s="3"/>
      <c r="J15" s="3"/>
      <c r="K15" s="3"/>
    </row>
    <row r="16" spans="1:11" ht="47.25" customHeight="1">
      <c r="A16" s="63"/>
      <c r="B16" s="30" t="s">
        <v>52</v>
      </c>
      <c r="C16" s="30" t="s">
        <v>53</v>
      </c>
      <c r="D16" s="30" t="s">
        <v>106</v>
      </c>
      <c r="E16" s="30" t="s">
        <v>107</v>
      </c>
      <c r="F16" s="30" t="s">
        <v>54</v>
      </c>
      <c r="G16" s="30" t="s">
        <v>108</v>
      </c>
      <c r="H16" s="3"/>
      <c r="I16" s="3"/>
      <c r="J16" s="3"/>
      <c r="K16" s="3"/>
    </row>
    <row r="17" spans="1:11" ht="15.75" customHeight="1">
      <c r="A17" s="63"/>
      <c r="B17" s="64"/>
      <c r="C17" s="64"/>
      <c r="D17" s="65" t="b">
        <f>IF(C13="OB-Z",Startovka!I7,IF(C13="OB1",Startovka!I11,IF(C13="OB2",Startovka!I15,IF(C13="OB3",Startovka!I19))))</f>
        <v>0</v>
      </c>
      <c r="E17" s="65" t="b">
        <f>IF(C13="OB-Z",Startovka!K7,IF(C13="OB1",Startovka!K11,IF(C13="OB2",Startovka!K15,IF(C13="OB3",Startovka!K19))))</f>
        <v>0</v>
      </c>
      <c r="F17" s="64"/>
      <c r="G17" s="64"/>
      <c r="H17" s="3"/>
      <c r="I17" s="3"/>
      <c r="J17" s="3"/>
      <c r="K17" s="3"/>
    </row>
    <row r="18" spans="1:11" ht="15.75" customHeight="1">
      <c r="A18" s="63"/>
      <c r="B18" s="31">
        <v>1</v>
      </c>
      <c r="C18" s="32" t="str">
        <f>IF(C13="OB-Z",Cviky!B3,IF(C13="OB1",Cviky!F3,IF(C13="OB2",Cviky!J3,IF(C13="OB3",Cviky!N3," "))))</f>
        <v> </v>
      </c>
      <c r="D18" s="66"/>
      <c r="E18" s="66"/>
      <c r="F18" s="6" t="str">
        <f>IF(C13="OB-Z",Cviky!C3,IF(C13="OB1",Cviky!G3,IF(C13="OB2",Cviky!K3,IF(C13="OB3",Cviky!O3," "))))</f>
        <v> </v>
      </c>
      <c r="G18" s="67" t="e">
        <f>IF(E17="není",H18,I18)</f>
        <v>#VALUE!</v>
      </c>
      <c r="H18" s="68" t="e">
        <f aca="true" t="shared" si="0" ref="H18:H27">SUM(D18*F18)</f>
        <v>#VALUE!</v>
      </c>
      <c r="I18" s="68" t="e">
        <f aca="true" t="shared" si="1" ref="I18:I27">SUM(((D18+E18)*F18)/2)</f>
        <v>#VALUE!</v>
      </c>
      <c r="J18" s="3"/>
      <c r="K18" s="3"/>
    </row>
    <row r="19" spans="1:11" ht="15.75" customHeight="1">
      <c r="A19" s="63"/>
      <c r="B19" s="31">
        <v>2</v>
      </c>
      <c r="C19" s="32" t="str">
        <f>IF(C13="OB-Z",Cviky!B4,IF(C13="OB1",Cviky!F4,IF(C13="OB2",Cviky!J4,IF(C13="OB3",Cviky!N4," "))))</f>
        <v> </v>
      </c>
      <c r="D19" s="66"/>
      <c r="E19" s="66"/>
      <c r="F19" s="6" t="str">
        <f>IF(C13="OB-Z",Cviky!C4,IF(C13="OB1",Cviky!G4,IF(C13="OB2",Cviky!K4,IF(C13="OB3",Cviky!O4," "))))</f>
        <v> </v>
      </c>
      <c r="G19" s="67" t="e">
        <f>IF(E17="není",H19,I19)</f>
        <v>#VALUE!</v>
      </c>
      <c r="H19" s="68" t="e">
        <f t="shared" si="0"/>
        <v>#VALUE!</v>
      </c>
      <c r="I19" s="68" t="e">
        <f t="shared" si="1"/>
        <v>#VALUE!</v>
      </c>
      <c r="J19" s="3"/>
      <c r="K19" s="3"/>
    </row>
    <row r="20" spans="1:11" ht="15.75" customHeight="1">
      <c r="A20" s="63"/>
      <c r="B20" s="31">
        <v>3</v>
      </c>
      <c r="C20" s="32" t="str">
        <f>IF(C13="OB-Z",Cviky!B5,IF(C13="OB1",Cviky!F5,IF(C13="OB2",Cviky!J5,IF(C13="OB3",Cviky!N5," "))))</f>
        <v> </v>
      </c>
      <c r="D20" s="66"/>
      <c r="E20" s="66"/>
      <c r="F20" s="6" t="str">
        <f>IF(C13="OB-Z",Cviky!C5,IF(C13="OB1",Cviky!G5,IF(C13="OB2",Cviky!K5,IF(C13="OB3",Cviky!O5," "))))</f>
        <v> </v>
      </c>
      <c r="G20" s="67" t="e">
        <f>IF(E17="není",H20,I20)</f>
        <v>#VALUE!</v>
      </c>
      <c r="H20" s="68" t="e">
        <f t="shared" si="0"/>
        <v>#VALUE!</v>
      </c>
      <c r="I20" s="68" t="e">
        <f t="shared" si="1"/>
        <v>#VALUE!</v>
      </c>
      <c r="J20" s="3"/>
      <c r="K20" s="3"/>
    </row>
    <row r="21" spans="1:11" ht="15.75" customHeight="1">
      <c r="A21" s="63"/>
      <c r="B21" s="31">
        <v>4</v>
      </c>
      <c r="C21" s="32" t="str">
        <f>IF(C13="OB-Z",Cviky!B6,IF(C13="OB1",Cviky!F6,IF(C13="OB2",Cviky!J6,IF(C13="OB3",Cviky!N6," "))))</f>
        <v> </v>
      </c>
      <c r="D21" s="66"/>
      <c r="E21" s="66"/>
      <c r="F21" s="6" t="str">
        <f>IF(C13="OB-Z",Cviky!C6,IF(C13="OB1",Cviky!G6,IF(C13="OB2",Cviky!K6,IF(C13="OB3",Cviky!O6," "))))</f>
        <v> </v>
      </c>
      <c r="G21" s="67" t="e">
        <f>IF(E17="není",H21,I21)</f>
        <v>#VALUE!</v>
      </c>
      <c r="H21" s="68" t="e">
        <f t="shared" si="0"/>
        <v>#VALUE!</v>
      </c>
      <c r="I21" s="68" t="e">
        <f t="shared" si="1"/>
        <v>#VALUE!</v>
      </c>
      <c r="J21" s="3"/>
      <c r="K21" s="3"/>
    </row>
    <row r="22" spans="1:11" ht="15.75" customHeight="1">
      <c r="A22" s="63"/>
      <c r="B22" s="31">
        <v>5</v>
      </c>
      <c r="C22" s="32" t="str">
        <f>IF(C13="OB-Z",Cviky!B7,IF(C13="OB1",Cviky!F7,IF(C13="OB2",Cviky!J7,IF(C13="OB3",Cviky!N7," "))))</f>
        <v> </v>
      </c>
      <c r="D22" s="66"/>
      <c r="E22" s="66"/>
      <c r="F22" s="6" t="str">
        <f>IF(C13="OB-Z",Cviky!C7,IF(C13="OB1",Cviky!G7,IF(C13="OB2",Cviky!K7,IF(C13="OB3",Cviky!O7," "))))</f>
        <v> </v>
      </c>
      <c r="G22" s="67" t="e">
        <f>IF(E17="není",H22,I22)</f>
        <v>#VALUE!</v>
      </c>
      <c r="H22" s="68" t="e">
        <f t="shared" si="0"/>
        <v>#VALUE!</v>
      </c>
      <c r="I22" s="68" t="e">
        <f t="shared" si="1"/>
        <v>#VALUE!</v>
      </c>
      <c r="J22" s="3"/>
      <c r="K22" s="3"/>
    </row>
    <row r="23" spans="1:11" ht="15.75" customHeight="1">
      <c r="A23" s="63"/>
      <c r="B23" s="31">
        <v>6</v>
      </c>
      <c r="C23" s="32" t="str">
        <f>IF(C13="OB-Z",Cviky!B8,IF(C13="OB1",Cviky!F8,IF(C13="OB2",Cviky!J8,IF(C13="OB3",Cviky!N8," "))))</f>
        <v> </v>
      </c>
      <c r="D23" s="66"/>
      <c r="E23" s="66"/>
      <c r="F23" s="6" t="str">
        <f>IF(C13="OB-Z",Cviky!C8,IF(C13="OB1",Cviky!G8,IF(C13="OB2",Cviky!K8,IF(C13="OB3",Cviky!O8," "))))</f>
        <v> </v>
      </c>
      <c r="G23" s="67" t="e">
        <f>IF(E17="není",H23,I23)</f>
        <v>#VALUE!</v>
      </c>
      <c r="H23" s="68" t="e">
        <f t="shared" si="0"/>
        <v>#VALUE!</v>
      </c>
      <c r="I23" s="68" t="e">
        <f t="shared" si="1"/>
        <v>#VALUE!</v>
      </c>
      <c r="J23" s="3"/>
      <c r="K23" s="3"/>
    </row>
    <row r="24" spans="1:11" ht="15.75" customHeight="1">
      <c r="A24" s="63"/>
      <c r="B24" s="31">
        <v>7</v>
      </c>
      <c r="C24" s="32" t="str">
        <f>IF(C13="OB-Z",Cviky!B9,IF(C13="OB1",Cviky!F9,IF(C13="OB2",Cviky!J9,IF(C13="OB3",Cviky!N9," "))))</f>
        <v> </v>
      </c>
      <c r="D24" s="66"/>
      <c r="E24" s="66"/>
      <c r="F24" s="6" t="str">
        <f>IF(C13="OB-Z",Cviky!C9,IF(C13="OB1",Cviky!G9,IF(C13="OB2",Cviky!K9,IF(C13="OB3",Cviky!O9," "))))</f>
        <v> </v>
      </c>
      <c r="G24" s="67" t="e">
        <f>IF(E17="není",H24,I24)</f>
        <v>#VALUE!</v>
      </c>
      <c r="H24" s="68" t="e">
        <f t="shared" si="0"/>
        <v>#VALUE!</v>
      </c>
      <c r="I24" s="68" t="e">
        <f t="shared" si="1"/>
        <v>#VALUE!</v>
      </c>
      <c r="J24" s="3"/>
      <c r="K24" s="3"/>
    </row>
    <row r="25" spans="1:11" ht="15.75" customHeight="1">
      <c r="A25" s="63"/>
      <c r="B25" s="31">
        <v>8</v>
      </c>
      <c r="C25" s="32" t="str">
        <f>IF(C13="OB-Z",Cviky!B10,IF(C13="OB1",Cviky!F10,IF(C13="OB2",Cviky!J10,IF(C13="OB3",Cviky!N10," "))))</f>
        <v> </v>
      </c>
      <c r="D25" s="66"/>
      <c r="E25" s="66"/>
      <c r="F25" s="6" t="str">
        <f>IF(C13="OB-Z",Cviky!C10,IF(C13="OB1",Cviky!G10,IF(C13="OB2",Cviky!K10,IF(C13="OB3",Cviky!O10," "))))</f>
        <v> </v>
      </c>
      <c r="G25" s="67" t="e">
        <f>IF(E17="není",H25,I25)</f>
        <v>#VALUE!</v>
      </c>
      <c r="H25" s="68" t="e">
        <f t="shared" si="0"/>
        <v>#VALUE!</v>
      </c>
      <c r="I25" s="68" t="e">
        <f t="shared" si="1"/>
        <v>#VALUE!</v>
      </c>
      <c r="J25" s="3"/>
      <c r="K25" s="3"/>
    </row>
    <row r="26" spans="1:11" ht="15.75" customHeight="1">
      <c r="A26" s="63"/>
      <c r="B26" s="31">
        <v>9</v>
      </c>
      <c r="C26" s="32" t="str">
        <f>IF(C13="OB-Z",Cviky!B11,IF(C13="OB1",Cviky!F11,IF(C13="OB2",Cviky!J11,IF(C13="OB3",Cviky!N11," "))))</f>
        <v> </v>
      </c>
      <c r="D26" s="66"/>
      <c r="E26" s="66"/>
      <c r="F26" s="6" t="str">
        <f>IF(C13="OB-Z",Cviky!C11,IF(C13="OB1",Cviky!G11,IF(C13="OB2",Cviky!K11,IF(C13="OB3",Cviky!O11," "))))</f>
        <v> </v>
      </c>
      <c r="G26" s="67" t="e">
        <f>IF(E17="není",H26,I26)</f>
        <v>#VALUE!</v>
      </c>
      <c r="H26" s="68" t="e">
        <f t="shared" si="0"/>
        <v>#VALUE!</v>
      </c>
      <c r="I26" s="68" t="e">
        <f t="shared" si="1"/>
        <v>#VALUE!</v>
      </c>
      <c r="J26" s="3"/>
      <c r="K26" s="3"/>
    </row>
    <row r="27" spans="1:11" ht="15.75" customHeight="1">
      <c r="A27" s="63"/>
      <c r="B27" s="31">
        <v>10</v>
      </c>
      <c r="C27" s="32" t="str">
        <f>IF(C13="OB-Z",Cviky!B12,IF(C13="OB2",Cviky!J12,IF(C13="OB3",Cviky!N12," ")))</f>
        <v> </v>
      </c>
      <c r="D27" s="66"/>
      <c r="E27" s="66"/>
      <c r="F27" s="6" t="str">
        <f>IF(C13="OB-Z",Cviky!C12,IF(C13="OB1",Cviky!G12,IF(C13="OB2",Cviky!K12,IF(C13="OB3",Cviky!O12," "))))</f>
        <v> </v>
      </c>
      <c r="G27" s="67" t="e">
        <f>IF(E17="není",H27,I27)</f>
        <v>#VALUE!</v>
      </c>
      <c r="H27" s="68" t="e">
        <f t="shared" si="0"/>
        <v>#VALUE!</v>
      </c>
      <c r="I27" s="68" t="e">
        <f t="shared" si="1"/>
        <v>#VALUE!</v>
      </c>
      <c r="J27" s="3"/>
      <c r="K27" s="3"/>
    </row>
    <row r="28" spans="1:11" ht="15.75" customHeight="1">
      <c r="A28" s="63"/>
      <c r="B28" s="88" t="s">
        <v>109</v>
      </c>
      <c r="C28" s="88"/>
      <c r="D28" s="91" t="e">
        <f>IF(G13="ano","0",IF(G14="ano",H28-20,SUM(G18:G27)))</f>
        <v>#VALUE!</v>
      </c>
      <c r="E28" s="91"/>
      <c r="F28" s="91"/>
      <c r="G28" s="91"/>
      <c r="H28" s="68" t="e">
        <f>SUM(G18:G27)</f>
        <v>#VALUE!</v>
      </c>
      <c r="I28" s="68"/>
      <c r="J28" s="3"/>
      <c r="K28" s="3"/>
    </row>
    <row r="29" spans="1:11" ht="15.75" customHeight="1">
      <c r="A29" s="63"/>
      <c r="B29" s="88" t="s">
        <v>110</v>
      </c>
      <c r="C29" s="88"/>
      <c r="D29" s="93" t="e">
        <f>IF(G13="ano","Diskvalifikace",IF(Startovka!F2="N","Nenastoupil",IF(D28&gt;=256,"Výborně",IF(D28&gt;=224,"Velmi dobře",IF(D28&gt;=192,"Dobře",IF(D28&lt;=191.9,"Nehodnocen"," "))))))</f>
        <v>#VALUE!</v>
      </c>
      <c r="E29" s="93"/>
      <c r="F29" s="93"/>
      <c r="G29" s="93"/>
      <c r="H29" s="3"/>
      <c r="I29" s="3"/>
      <c r="J29" s="3"/>
      <c r="K29" s="3"/>
    </row>
    <row r="30" spans="1:11" ht="15" customHeight="1">
      <c r="A30" s="61"/>
      <c r="B30" s="69"/>
      <c r="C30" s="69"/>
      <c r="D30" s="69"/>
      <c r="E30" s="69"/>
      <c r="F30" s="69"/>
      <c r="G30" s="69"/>
      <c r="H30" s="48"/>
      <c r="I30" s="3"/>
      <c r="J30" s="3"/>
      <c r="K30" s="3"/>
    </row>
    <row r="31" spans="1:11" ht="15" customHeight="1">
      <c r="A31" s="61"/>
      <c r="B31" s="56"/>
      <c r="C31" s="56"/>
      <c r="D31" s="56"/>
      <c r="E31" s="56"/>
      <c r="F31" s="56"/>
      <c r="G31" s="56"/>
      <c r="H31" s="48"/>
      <c r="I31" s="3"/>
      <c r="J31" s="3"/>
      <c r="K31" s="3"/>
    </row>
    <row r="32" spans="1:11" ht="15" customHeight="1">
      <c r="A32" s="61"/>
      <c r="B32" s="56"/>
      <c r="C32" s="56"/>
      <c r="D32" s="56"/>
      <c r="E32" s="56"/>
      <c r="F32" s="56"/>
      <c r="G32" s="56"/>
      <c r="H32" s="48"/>
      <c r="I32" s="3"/>
      <c r="J32" s="3"/>
      <c r="K32" s="3"/>
    </row>
    <row r="33" spans="1:11" ht="15" customHeight="1">
      <c r="A33" s="61"/>
      <c r="B33" s="56"/>
      <c r="C33" s="56"/>
      <c r="D33" s="56"/>
      <c r="E33" s="56"/>
      <c r="F33" s="56"/>
      <c r="G33" s="56"/>
      <c r="H33" s="48"/>
      <c r="I33" s="3"/>
      <c r="J33" s="3"/>
      <c r="K33" s="3"/>
    </row>
    <row r="34" spans="1:11" ht="15" customHeight="1">
      <c r="A34" s="61"/>
      <c r="B34" s="56"/>
      <c r="C34" s="56"/>
      <c r="D34" s="56"/>
      <c r="E34" s="56"/>
      <c r="F34" s="56"/>
      <c r="G34" s="56"/>
      <c r="H34" s="48"/>
      <c r="I34" s="3"/>
      <c r="J34" s="3"/>
      <c r="K34" s="3"/>
    </row>
    <row r="35" spans="1:11" ht="15" customHeight="1">
      <c r="A35" s="61"/>
      <c r="B35" s="56"/>
      <c r="C35" s="56"/>
      <c r="D35" s="56"/>
      <c r="E35" s="56"/>
      <c r="F35" s="56"/>
      <c r="G35" s="56"/>
      <c r="H35" s="48"/>
      <c r="I35" s="3"/>
      <c r="J35" s="3"/>
      <c r="K35" s="3"/>
    </row>
    <row r="36" spans="1:11" ht="15" customHeight="1">
      <c r="A36" s="70"/>
      <c r="B36" s="57"/>
      <c r="C36" s="57"/>
      <c r="D36" s="57"/>
      <c r="E36" s="57"/>
      <c r="F36" s="57"/>
      <c r="G36" s="57"/>
      <c r="H36" s="48"/>
      <c r="I36" s="3"/>
      <c r="J36" s="3"/>
      <c r="K36" s="3"/>
    </row>
  </sheetData>
  <sheetProtection selectLockedCells="1" selectUnlockedCell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A1:G1"/>
    <mergeCell ref="A2:G2"/>
    <mergeCell ref="C3:G3"/>
    <mergeCell ref="C4:G4"/>
    <mergeCell ref="C5:G5"/>
    <mergeCell ref="D6:G6"/>
  </mergeCells>
  <conditionalFormatting sqref="D18:E27 G18:G27">
    <cfRule type="cellIs" priority="1" dxfId="0" operator="lessThan" stopIfTrue="1">
      <formula>0</formula>
    </cfRule>
  </conditionalFormatting>
  <printOptions/>
  <pageMargins left="0.11805555555555555" right="0.11805555555555555" top="0.19652777777777777" bottom="0.19652777777777777" header="0.5118055555555555" footer="0.19652777777777777"/>
  <pageSetup horizontalDpi="300" verticalDpi="300" orientation="landscape" scale="75"/>
  <headerFooter alignWithMargins="0">
    <oddFooter>&amp;C&amp;"Helvetica Neue,Běžné"&amp;12&amp;P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36"/>
  <sheetViews>
    <sheetView showGridLines="0" zoomScalePageLayoutView="0" workbookViewId="0" topLeftCell="A1">
      <selection activeCell="A1" sqref="A1"/>
    </sheetView>
  </sheetViews>
  <sheetFormatPr defaultColWidth="9.7109375" defaultRowHeight="15" customHeight="1"/>
  <cols>
    <col min="1" max="1" width="14.7109375" style="1" customWidth="1"/>
    <col min="2" max="2" width="7.57421875" style="1" customWidth="1"/>
    <col min="3" max="3" width="69.28125" style="1" customWidth="1"/>
    <col min="4" max="5" width="16.28125" style="1" customWidth="1"/>
    <col min="6" max="6" width="5.8515625" style="1" customWidth="1"/>
    <col min="7" max="7" width="17.7109375" style="1" customWidth="1"/>
    <col min="8" max="8" width="7.57421875" style="1" customWidth="1"/>
    <col min="9" max="9" width="8.7109375" style="1" customWidth="1"/>
    <col min="10" max="11" width="9.00390625" style="1" customWidth="1"/>
    <col min="12" max="16384" width="9.7109375" style="1" customWidth="1"/>
  </cols>
  <sheetData>
    <row r="1" spans="1:11" ht="21" customHeight="1">
      <c r="A1" s="78" t="s">
        <v>91</v>
      </c>
      <c r="B1" s="78"/>
      <c r="C1" s="78"/>
      <c r="D1" s="78"/>
      <c r="E1" s="78"/>
      <c r="F1" s="78"/>
      <c r="G1" s="78"/>
      <c r="H1" s="45"/>
      <c r="I1" s="3"/>
      <c r="J1" s="3"/>
      <c r="K1" s="3"/>
    </row>
    <row r="2" spans="1:11" ht="129.75" customHeight="1">
      <c r="A2" s="79"/>
      <c r="B2" s="79"/>
      <c r="C2" s="79"/>
      <c r="D2" s="79"/>
      <c r="E2" s="79"/>
      <c r="F2" s="79"/>
      <c r="G2" s="79"/>
      <c r="H2" s="45"/>
      <c r="I2" s="3"/>
      <c r="J2" s="3"/>
      <c r="K2" s="3"/>
    </row>
    <row r="3" spans="1:11" ht="15.75" customHeight="1">
      <c r="A3" s="46" t="s">
        <v>92</v>
      </c>
      <c r="B3" s="47"/>
      <c r="C3" s="80" t="str">
        <f>Startovka!I2</f>
        <v>Dana Háková </v>
      </c>
      <c r="D3" s="80"/>
      <c r="E3" s="80"/>
      <c r="F3" s="80"/>
      <c r="G3" s="80"/>
      <c r="H3" s="48"/>
      <c r="I3" s="3"/>
      <c r="J3" s="3"/>
      <c r="K3" s="3"/>
    </row>
    <row r="4" spans="1:11" ht="15.75" customHeight="1">
      <c r="A4" s="46" t="s">
        <v>93</v>
      </c>
      <c r="B4" s="47"/>
      <c r="C4" s="80" t="str">
        <f>Startovka!I3</f>
        <v>Zkoušky Obedience Chomutov </v>
      </c>
      <c r="D4" s="80"/>
      <c r="E4" s="80"/>
      <c r="F4" s="80"/>
      <c r="G4" s="80"/>
      <c r="H4" s="48"/>
      <c r="I4" s="3"/>
      <c r="J4" s="3"/>
      <c r="K4" s="3"/>
    </row>
    <row r="5" spans="1:11" ht="15.75" customHeight="1">
      <c r="A5" s="46" t="s">
        <v>94</v>
      </c>
      <c r="B5" s="47"/>
      <c r="C5" s="81">
        <f>Startovka!I4</f>
        <v>45444</v>
      </c>
      <c r="D5" s="81"/>
      <c r="E5" s="81"/>
      <c r="F5" s="81"/>
      <c r="G5" s="81"/>
      <c r="H5" s="49"/>
      <c r="I5" s="50"/>
      <c r="J5" s="50"/>
      <c r="K5" s="50"/>
    </row>
    <row r="6" spans="1:11" ht="15.75" customHeight="1">
      <c r="A6" s="46" t="s">
        <v>95</v>
      </c>
      <c r="B6" s="47"/>
      <c r="C6" s="51" t="b">
        <f>D17</f>
        <v>0</v>
      </c>
      <c r="D6" s="82" t="b">
        <f>IF(E17="není"," ",E17)</f>
        <v>0</v>
      </c>
      <c r="E6" s="82"/>
      <c r="F6" s="82"/>
      <c r="G6" s="82"/>
      <c r="H6" s="83"/>
      <c r="I6" s="83"/>
      <c r="J6" s="83"/>
      <c r="K6" s="83"/>
    </row>
    <row r="7" spans="1:11" ht="15.75" customHeight="1">
      <c r="A7" s="46" t="s">
        <v>96</v>
      </c>
      <c r="B7" s="47"/>
      <c r="C7" s="51" t="b">
        <f>IF(C13="OB-Z",Startovka!I8,IF(C13="OB1",Startovka!I12,IF(C13="OB2",Startovka!I16,IF(C13="OB3",Startovka!I20))))</f>
        <v>0</v>
      </c>
      <c r="D7" s="82" t="b">
        <f>IF(E17="není"," ",IF(C13="OB-Z",Startovka!K8,IF(C13="OB1",Startovka!K12,IF(C13="OB2",Startovka!K16,IF(C13="OB3",Startovka!K20)))))</f>
        <v>0</v>
      </c>
      <c r="E7" s="82"/>
      <c r="F7" s="82"/>
      <c r="G7" s="82"/>
      <c r="H7" s="52"/>
      <c r="I7" s="53"/>
      <c r="J7" s="53"/>
      <c r="K7" s="53"/>
    </row>
    <row r="8" spans="1:11" ht="15.75" customHeight="1">
      <c r="A8" s="54"/>
      <c r="B8" s="55"/>
      <c r="C8" s="56"/>
      <c r="D8" s="57"/>
      <c r="E8" s="57"/>
      <c r="F8" s="57"/>
      <c r="G8" s="57"/>
      <c r="H8" s="48"/>
      <c r="I8" s="3"/>
      <c r="J8" s="3"/>
      <c r="K8" s="3"/>
    </row>
    <row r="9" spans="1:11" ht="19.5" customHeight="1">
      <c r="A9" s="84" t="s">
        <v>97</v>
      </c>
      <c r="B9" s="84"/>
      <c r="C9" s="58">
        <f>Startovka!B21</f>
        <v>0</v>
      </c>
      <c r="D9" s="85" t="s">
        <v>98</v>
      </c>
      <c r="E9" s="85"/>
      <c r="F9" s="85"/>
      <c r="G9" s="85"/>
      <c r="H9" s="3"/>
      <c r="I9" s="3"/>
      <c r="J9" s="3"/>
      <c r="K9" s="3"/>
    </row>
    <row r="10" spans="1:11" ht="19.5" customHeight="1">
      <c r="A10" s="84" t="s">
        <v>99</v>
      </c>
      <c r="B10" s="84"/>
      <c r="C10" s="58">
        <f>Startovka!C21</f>
        <v>0</v>
      </c>
      <c r="D10" s="86" t="s">
        <v>100</v>
      </c>
      <c r="E10" s="86"/>
      <c r="F10" s="86"/>
      <c r="G10" s="86"/>
      <c r="H10" s="3"/>
      <c r="I10" s="3"/>
      <c r="J10" s="3"/>
      <c r="K10" s="3"/>
    </row>
    <row r="11" spans="1:11" ht="19.5" customHeight="1">
      <c r="A11" s="84" t="s">
        <v>101</v>
      </c>
      <c r="B11" s="84"/>
      <c r="C11" s="58">
        <f>Startovka!D21</f>
        <v>0</v>
      </c>
      <c r="D11" s="86"/>
      <c r="E11" s="86"/>
      <c r="F11" s="86"/>
      <c r="G11" s="86"/>
      <c r="H11" s="3"/>
      <c r="I11" s="3"/>
      <c r="J11" s="3"/>
      <c r="K11" s="3"/>
    </row>
    <row r="12" spans="1:11" ht="19.5" customHeight="1">
      <c r="A12" s="84" t="s">
        <v>102</v>
      </c>
      <c r="B12" s="84"/>
      <c r="C12" s="58">
        <f>Startovka!A21</f>
        <v>0</v>
      </c>
      <c r="D12" s="86"/>
      <c r="E12" s="86"/>
      <c r="F12" s="86"/>
      <c r="G12" s="86"/>
      <c r="H12" s="3"/>
      <c r="I12" s="3"/>
      <c r="J12" s="3"/>
      <c r="K12" s="3"/>
    </row>
    <row r="13" spans="1:11" ht="19.5" customHeight="1">
      <c r="A13" s="84" t="s">
        <v>103</v>
      </c>
      <c r="B13" s="84"/>
      <c r="C13" s="58">
        <f>Startovka!E21</f>
        <v>0</v>
      </c>
      <c r="D13" s="87" t="s">
        <v>104</v>
      </c>
      <c r="E13" s="87"/>
      <c r="F13" s="87"/>
      <c r="G13" s="28"/>
      <c r="H13" s="3"/>
      <c r="I13" s="3"/>
      <c r="J13" s="3"/>
      <c r="K13" s="3"/>
    </row>
    <row r="14" spans="1:11" ht="19.5" customHeight="1">
      <c r="A14" s="84" t="s">
        <v>105</v>
      </c>
      <c r="B14" s="84"/>
      <c r="C14" s="59" t="str">
        <f>Výsledky!G21</f>
        <v>neurčeno</v>
      </c>
      <c r="D14" s="87" t="str">
        <f>IF(C13="OB3","Žlutá karta"," ")</f>
        <v> </v>
      </c>
      <c r="E14" s="87"/>
      <c r="F14" s="87"/>
      <c r="G14" s="28"/>
      <c r="H14" s="3"/>
      <c r="I14" s="3"/>
      <c r="J14" s="3"/>
      <c r="K14" s="3"/>
    </row>
    <row r="15" spans="1:11" ht="15" customHeight="1">
      <c r="A15" s="61"/>
      <c r="B15" s="57"/>
      <c r="C15" s="57"/>
      <c r="D15" s="62"/>
      <c r="E15" s="62"/>
      <c r="F15" s="62"/>
      <c r="G15" s="62"/>
      <c r="H15" s="48"/>
      <c r="I15" s="3"/>
      <c r="J15" s="3"/>
      <c r="K15" s="3"/>
    </row>
    <row r="16" spans="1:11" ht="47.25" customHeight="1">
      <c r="A16" s="63"/>
      <c r="B16" s="30" t="s">
        <v>52</v>
      </c>
      <c r="C16" s="30" t="s">
        <v>53</v>
      </c>
      <c r="D16" s="30" t="s">
        <v>106</v>
      </c>
      <c r="E16" s="30" t="s">
        <v>107</v>
      </c>
      <c r="F16" s="30" t="s">
        <v>54</v>
      </c>
      <c r="G16" s="30" t="s">
        <v>108</v>
      </c>
      <c r="H16" s="3"/>
      <c r="I16" s="3"/>
      <c r="J16" s="3"/>
      <c r="K16" s="3"/>
    </row>
    <row r="17" spans="1:11" ht="15.75" customHeight="1">
      <c r="A17" s="63"/>
      <c r="B17" s="64"/>
      <c r="C17" s="64"/>
      <c r="D17" s="65" t="b">
        <f>IF(C13="OB-Z",Startovka!I7,IF(C13="OB1",Startovka!I11,IF(C13="OB2",Startovka!I15,IF(C13="OB3",Startovka!I19))))</f>
        <v>0</v>
      </c>
      <c r="E17" s="65" t="b">
        <f>IF(C13="OB-Z",Startovka!K7,IF(C13="OB1",Startovka!K11,IF(C13="OB2",Startovka!K15,IF(C13="OB3",Startovka!K19))))</f>
        <v>0</v>
      </c>
      <c r="F17" s="64"/>
      <c r="G17" s="64"/>
      <c r="H17" s="3"/>
      <c r="I17" s="3"/>
      <c r="J17" s="3"/>
      <c r="K17" s="3"/>
    </row>
    <row r="18" spans="1:11" ht="15.75" customHeight="1">
      <c r="A18" s="63"/>
      <c r="B18" s="31">
        <v>1</v>
      </c>
      <c r="C18" s="32" t="str">
        <f>IF(C13="OB-Z",Cviky!B3,IF(C13="OB1",Cviky!F3,IF(C13="OB2",Cviky!J3,IF(C13="OB3",Cviky!N3," "))))</f>
        <v> </v>
      </c>
      <c r="D18" s="66"/>
      <c r="E18" s="66"/>
      <c r="F18" s="6" t="str">
        <f>IF(C13="OB-Z",Cviky!C3,IF(C13="OB1",Cviky!G3,IF(C13="OB2",Cviky!K3,IF(C13="OB3",Cviky!O3," "))))</f>
        <v> </v>
      </c>
      <c r="G18" s="67" t="e">
        <f>IF(E17="není",H18,I18)</f>
        <v>#VALUE!</v>
      </c>
      <c r="H18" s="68" t="e">
        <f aca="true" t="shared" si="0" ref="H18:H27">SUM(D18*F18)</f>
        <v>#VALUE!</v>
      </c>
      <c r="I18" s="68" t="e">
        <f aca="true" t="shared" si="1" ref="I18:I27">SUM(((D18+E18)*F18)/2)</f>
        <v>#VALUE!</v>
      </c>
      <c r="J18" s="3"/>
      <c r="K18" s="3"/>
    </row>
    <row r="19" spans="1:11" ht="15.75" customHeight="1">
      <c r="A19" s="63"/>
      <c r="B19" s="31">
        <v>2</v>
      </c>
      <c r="C19" s="32" t="str">
        <f>IF(C13="OB-Z",Cviky!B4,IF(C13="OB1",Cviky!F4,IF(C13="OB2",Cviky!J4,IF(C13="OB3",Cviky!N4," "))))</f>
        <v> </v>
      </c>
      <c r="D19" s="66"/>
      <c r="E19" s="66"/>
      <c r="F19" s="6" t="str">
        <f>IF(C13="OB-Z",Cviky!C4,IF(C13="OB1",Cviky!G4,IF(C13="OB2",Cviky!K4,IF(C13="OB3",Cviky!O4," "))))</f>
        <v> </v>
      </c>
      <c r="G19" s="67" t="e">
        <f>IF(E17="není",H19,I19)</f>
        <v>#VALUE!</v>
      </c>
      <c r="H19" s="68" t="e">
        <f t="shared" si="0"/>
        <v>#VALUE!</v>
      </c>
      <c r="I19" s="68" t="e">
        <f t="shared" si="1"/>
        <v>#VALUE!</v>
      </c>
      <c r="J19" s="3"/>
      <c r="K19" s="3"/>
    </row>
    <row r="20" spans="1:11" ht="15.75" customHeight="1">
      <c r="A20" s="63"/>
      <c r="B20" s="31">
        <v>3</v>
      </c>
      <c r="C20" s="32" t="str">
        <f>IF(C13="OB-Z",Cviky!B5,IF(C13="OB1",Cviky!F5,IF(C13="OB2",Cviky!J5,IF(C13="OB3",Cviky!N5," "))))</f>
        <v> </v>
      </c>
      <c r="D20" s="66"/>
      <c r="E20" s="66"/>
      <c r="F20" s="6" t="str">
        <f>IF(C13="OB-Z",Cviky!C5,IF(C13="OB1",Cviky!G5,IF(C13="OB2",Cviky!K5,IF(C13="OB3",Cviky!O5," "))))</f>
        <v> </v>
      </c>
      <c r="G20" s="67" t="e">
        <f>IF(E17="není",H20,I20)</f>
        <v>#VALUE!</v>
      </c>
      <c r="H20" s="68" t="e">
        <f t="shared" si="0"/>
        <v>#VALUE!</v>
      </c>
      <c r="I20" s="68" t="e">
        <f t="shared" si="1"/>
        <v>#VALUE!</v>
      </c>
      <c r="J20" s="3"/>
      <c r="K20" s="3"/>
    </row>
    <row r="21" spans="1:11" ht="15.75" customHeight="1">
      <c r="A21" s="63"/>
      <c r="B21" s="31">
        <v>4</v>
      </c>
      <c r="C21" s="32" t="str">
        <f>IF(C13="OB-Z",Cviky!B6,IF(C13="OB1",Cviky!F6,IF(C13="OB2",Cviky!J6,IF(C13="OB3",Cviky!N6," "))))</f>
        <v> </v>
      </c>
      <c r="D21" s="66"/>
      <c r="E21" s="66"/>
      <c r="F21" s="6" t="str">
        <f>IF(C13="OB-Z",Cviky!C6,IF(C13="OB1",Cviky!G6,IF(C13="OB2",Cviky!K6,IF(C13="OB3",Cviky!O6," "))))</f>
        <v> </v>
      </c>
      <c r="G21" s="67" t="e">
        <f>IF(E17="není",H21,I21)</f>
        <v>#VALUE!</v>
      </c>
      <c r="H21" s="68" t="e">
        <f t="shared" si="0"/>
        <v>#VALUE!</v>
      </c>
      <c r="I21" s="68" t="e">
        <f t="shared" si="1"/>
        <v>#VALUE!</v>
      </c>
      <c r="J21" s="3"/>
      <c r="K21" s="3"/>
    </row>
    <row r="22" spans="1:11" ht="15.75" customHeight="1">
      <c r="A22" s="63"/>
      <c r="B22" s="31">
        <v>5</v>
      </c>
      <c r="C22" s="32" t="str">
        <f>IF(C13="OB-Z",Cviky!B7,IF(C13="OB1",Cviky!F7,IF(C13="OB2",Cviky!J7,IF(C13="OB3",Cviky!N7," "))))</f>
        <v> </v>
      </c>
      <c r="D22" s="66"/>
      <c r="E22" s="66"/>
      <c r="F22" s="6" t="str">
        <f>IF(C13="OB-Z",Cviky!C7,IF(C13="OB1",Cviky!G7,IF(C13="OB2",Cviky!K7,IF(C13="OB3",Cviky!O7," "))))</f>
        <v> </v>
      </c>
      <c r="G22" s="67" t="e">
        <f>IF(E17="není",H22,I22)</f>
        <v>#VALUE!</v>
      </c>
      <c r="H22" s="68" t="e">
        <f t="shared" si="0"/>
        <v>#VALUE!</v>
      </c>
      <c r="I22" s="68" t="e">
        <f t="shared" si="1"/>
        <v>#VALUE!</v>
      </c>
      <c r="J22" s="3"/>
      <c r="K22" s="3"/>
    </row>
    <row r="23" spans="1:11" ht="15.75" customHeight="1">
      <c r="A23" s="63"/>
      <c r="B23" s="31">
        <v>6</v>
      </c>
      <c r="C23" s="32" t="str">
        <f>IF(C13="OB-Z",Cviky!B8,IF(C13="OB1",Cviky!F8,IF(C13="OB2",Cviky!J8,IF(C13="OB3",Cviky!N8," "))))</f>
        <v> </v>
      </c>
      <c r="D23" s="66"/>
      <c r="E23" s="66"/>
      <c r="F23" s="6" t="str">
        <f>IF(C13="OB-Z",Cviky!C8,IF(C13="OB1",Cviky!G8,IF(C13="OB2",Cviky!K8,IF(C13="OB3",Cviky!O8," "))))</f>
        <v> </v>
      </c>
      <c r="G23" s="67" t="e">
        <f>IF(E17="není",H23,I23)</f>
        <v>#VALUE!</v>
      </c>
      <c r="H23" s="68" t="e">
        <f t="shared" si="0"/>
        <v>#VALUE!</v>
      </c>
      <c r="I23" s="68" t="e">
        <f t="shared" si="1"/>
        <v>#VALUE!</v>
      </c>
      <c r="J23" s="3"/>
      <c r="K23" s="3"/>
    </row>
    <row r="24" spans="1:11" ht="15.75" customHeight="1">
      <c r="A24" s="63"/>
      <c r="B24" s="31">
        <v>7</v>
      </c>
      <c r="C24" s="32" t="str">
        <f>IF(C13="OB-Z",Cviky!B9,IF(C13="OB1",Cviky!F9,IF(C13="OB2",Cviky!J9,IF(C13="OB3",Cviky!N9," "))))</f>
        <v> </v>
      </c>
      <c r="D24" s="66"/>
      <c r="E24" s="66"/>
      <c r="F24" s="6" t="str">
        <f>IF(C13="OB-Z",Cviky!C9,IF(C13="OB1",Cviky!G9,IF(C13="OB2",Cviky!K9,IF(C13="OB3",Cviky!O9," "))))</f>
        <v> </v>
      </c>
      <c r="G24" s="67" t="e">
        <f>IF(E17="není",H24,I24)</f>
        <v>#VALUE!</v>
      </c>
      <c r="H24" s="68" t="e">
        <f t="shared" si="0"/>
        <v>#VALUE!</v>
      </c>
      <c r="I24" s="68" t="e">
        <f t="shared" si="1"/>
        <v>#VALUE!</v>
      </c>
      <c r="J24" s="3"/>
      <c r="K24" s="3"/>
    </row>
    <row r="25" spans="1:11" ht="15.75" customHeight="1">
      <c r="A25" s="63"/>
      <c r="B25" s="31">
        <v>8</v>
      </c>
      <c r="C25" s="32" t="str">
        <f>IF(C13="OB-Z",Cviky!B10,IF(C13="OB1",Cviky!F10,IF(C13="OB2",Cviky!J10,IF(C13="OB3",Cviky!N10," "))))</f>
        <v> </v>
      </c>
      <c r="D25" s="66"/>
      <c r="E25" s="66"/>
      <c r="F25" s="6" t="str">
        <f>IF(C13="OB-Z",Cviky!C10,IF(C13="OB1",Cviky!G10,IF(C13="OB2",Cviky!K10,IF(C13="OB3",Cviky!O10," "))))</f>
        <v> </v>
      </c>
      <c r="G25" s="67" t="e">
        <f>IF(E17="není",H25,I25)</f>
        <v>#VALUE!</v>
      </c>
      <c r="H25" s="68" t="e">
        <f t="shared" si="0"/>
        <v>#VALUE!</v>
      </c>
      <c r="I25" s="68" t="e">
        <f t="shared" si="1"/>
        <v>#VALUE!</v>
      </c>
      <c r="J25" s="3"/>
      <c r="K25" s="3"/>
    </row>
    <row r="26" spans="1:11" ht="15.75" customHeight="1">
      <c r="A26" s="63"/>
      <c r="B26" s="31">
        <v>9</v>
      </c>
      <c r="C26" s="32" t="str">
        <f>IF(C13="OB-Z",Cviky!B11,IF(C13="OB1",Cviky!F11,IF(C13="OB2",Cviky!J11,IF(C13="OB3",Cviky!N11," "))))</f>
        <v> </v>
      </c>
      <c r="D26" s="66"/>
      <c r="E26" s="66"/>
      <c r="F26" s="6" t="str">
        <f>IF(C13="OB-Z",Cviky!C11,IF(C13="OB1",Cviky!G11,IF(C13="OB2",Cviky!K11,IF(C13="OB3",Cviky!O11," "))))</f>
        <v> </v>
      </c>
      <c r="G26" s="67" t="e">
        <f>IF(E17="není",H26,I26)</f>
        <v>#VALUE!</v>
      </c>
      <c r="H26" s="68" t="e">
        <f t="shared" si="0"/>
        <v>#VALUE!</v>
      </c>
      <c r="I26" s="68" t="e">
        <f t="shared" si="1"/>
        <v>#VALUE!</v>
      </c>
      <c r="J26" s="3"/>
      <c r="K26" s="3"/>
    </row>
    <row r="27" spans="1:11" ht="15.75" customHeight="1">
      <c r="A27" s="63"/>
      <c r="B27" s="31">
        <v>10</v>
      </c>
      <c r="C27" s="32" t="str">
        <f>IF(C13="OB-Z",Cviky!B12,IF(C13="OB2",Cviky!J12,IF(C13="OB3",Cviky!N12," ")))</f>
        <v> </v>
      </c>
      <c r="D27" s="66"/>
      <c r="E27" s="66"/>
      <c r="F27" s="6" t="str">
        <f>IF(C13="OB-Z",Cviky!C12,IF(C13="OB1",Cviky!G12,IF(C13="OB2",Cviky!K12,IF(C13="OB3",Cviky!O12," "))))</f>
        <v> </v>
      </c>
      <c r="G27" s="67" t="e">
        <f>IF(E17="není",H27,I27)</f>
        <v>#VALUE!</v>
      </c>
      <c r="H27" s="68" t="e">
        <f t="shared" si="0"/>
        <v>#VALUE!</v>
      </c>
      <c r="I27" s="68" t="e">
        <f t="shared" si="1"/>
        <v>#VALUE!</v>
      </c>
      <c r="J27" s="3"/>
      <c r="K27" s="3"/>
    </row>
    <row r="28" spans="1:11" ht="15.75" customHeight="1">
      <c r="A28" s="63"/>
      <c r="B28" s="88" t="s">
        <v>109</v>
      </c>
      <c r="C28" s="88"/>
      <c r="D28" s="91" t="e">
        <f>IF(G13="ano","0",IF(G14="ano",H28-20,SUM(G18:G27)))</f>
        <v>#VALUE!</v>
      </c>
      <c r="E28" s="91"/>
      <c r="F28" s="91"/>
      <c r="G28" s="91"/>
      <c r="H28" s="68" t="e">
        <f>SUM(G18:G27)</f>
        <v>#VALUE!</v>
      </c>
      <c r="I28" s="68"/>
      <c r="J28" s="3"/>
      <c r="K28" s="3"/>
    </row>
    <row r="29" spans="1:11" ht="15.75" customHeight="1">
      <c r="A29" s="63"/>
      <c r="B29" s="88" t="s">
        <v>110</v>
      </c>
      <c r="C29" s="88"/>
      <c r="D29" s="93" t="e">
        <f>IF(G13="ano","Diskvalifikace",IF(Startovka!F2="N","Nenastoupil",IF(D28&gt;=256,"Výborně",IF(D28&gt;=224,"Velmi dobře",IF(D28&gt;=192,"Dobře",IF(D28&lt;=191.9,"Nehodnocen"," "))))))</f>
        <v>#VALUE!</v>
      </c>
      <c r="E29" s="93"/>
      <c r="F29" s="93"/>
      <c r="G29" s="93"/>
      <c r="H29" s="3"/>
      <c r="I29" s="3"/>
      <c r="J29" s="3"/>
      <c r="K29" s="3"/>
    </row>
    <row r="30" spans="1:11" ht="15" customHeight="1">
      <c r="A30" s="61"/>
      <c r="B30" s="69"/>
      <c r="C30" s="69"/>
      <c r="D30" s="69"/>
      <c r="E30" s="69"/>
      <c r="F30" s="69"/>
      <c r="G30" s="69"/>
      <c r="H30" s="48"/>
      <c r="I30" s="3"/>
      <c r="J30" s="3"/>
      <c r="K30" s="3"/>
    </row>
    <row r="31" spans="1:11" ht="15" customHeight="1">
      <c r="A31" s="61"/>
      <c r="B31" s="56"/>
      <c r="C31" s="56"/>
      <c r="D31" s="56"/>
      <c r="E31" s="56"/>
      <c r="F31" s="56"/>
      <c r="G31" s="56"/>
      <c r="H31" s="48"/>
      <c r="I31" s="3"/>
      <c r="J31" s="3"/>
      <c r="K31" s="3"/>
    </row>
    <row r="32" spans="1:11" ht="15" customHeight="1">
      <c r="A32" s="61"/>
      <c r="B32" s="56"/>
      <c r="C32" s="56"/>
      <c r="D32" s="56"/>
      <c r="E32" s="56"/>
      <c r="F32" s="56"/>
      <c r="G32" s="56"/>
      <c r="H32" s="48"/>
      <c r="I32" s="3"/>
      <c r="J32" s="3"/>
      <c r="K32" s="3"/>
    </row>
    <row r="33" spans="1:11" ht="15" customHeight="1">
      <c r="A33" s="61"/>
      <c r="B33" s="56"/>
      <c r="C33" s="56"/>
      <c r="D33" s="56"/>
      <c r="E33" s="56"/>
      <c r="F33" s="56"/>
      <c r="G33" s="56"/>
      <c r="H33" s="48"/>
      <c r="I33" s="3"/>
      <c r="J33" s="3"/>
      <c r="K33" s="3"/>
    </row>
    <row r="34" spans="1:11" ht="15" customHeight="1">
      <c r="A34" s="61"/>
      <c r="B34" s="56"/>
      <c r="C34" s="56"/>
      <c r="D34" s="56"/>
      <c r="E34" s="56"/>
      <c r="F34" s="56"/>
      <c r="G34" s="56"/>
      <c r="H34" s="48"/>
      <c r="I34" s="3"/>
      <c r="J34" s="3"/>
      <c r="K34" s="3"/>
    </row>
    <row r="35" spans="1:11" ht="15" customHeight="1">
      <c r="A35" s="61"/>
      <c r="B35" s="56"/>
      <c r="C35" s="56"/>
      <c r="D35" s="56"/>
      <c r="E35" s="56"/>
      <c r="F35" s="56"/>
      <c r="G35" s="56"/>
      <c r="H35" s="48"/>
      <c r="I35" s="3"/>
      <c r="J35" s="3"/>
      <c r="K35" s="3"/>
    </row>
    <row r="36" spans="1:11" ht="15" customHeight="1">
      <c r="A36" s="70"/>
      <c r="B36" s="57"/>
      <c r="C36" s="57"/>
      <c r="D36" s="57"/>
      <c r="E36" s="57"/>
      <c r="F36" s="57"/>
      <c r="G36" s="57"/>
      <c r="H36" s="48"/>
      <c r="I36" s="3"/>
      <c r="J36" s="3"/>
      <c r="K36" s="3"/>
    </row>
  </sheetData>
  <sheetProtection selectLockedCells="1" selectUnlockedCell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A1:G1"/>
    <mergeCell ref="A2:G2"/>
    <mergeCell ref="C3:G3"/>
    <mergeCell ref="C4:G4"/>
    <mergeCell ref="C5:G5"/>
    <mergeCell ref="D6:G6"/>
  </mergeCells>
  <conditionalFormatting sqref="D18:E27 G18:G27">
    <cfRule type="cellIs" priority="1" dxfId="0" operator="lessThan" stopIfTrue="1">
      <formula>0</formula>
    </cfRule>
  </conditionalFormatting>
  <printOptions/>
  <pageMargins left="0.11805555555555555" right="0.11805555555555555" top="0.19652777777777777" bottom="0.19652777777777777" header="0.5118055555555555" footer="0.19652777777777777"/>
  <pageSetup horizontalDpi="300" verticalDpi="300" orientation="landscape" scale="75"/>
  <headerFooter alignWithMargins="0">
    <oddFooter>&amp;C&amp;"Helvetica Neue,Běžné"&amp;12&amp;P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36"/>
  <sheetViews>
    <sheetView showGridLines="0" zoomScalePageLayoutView="0" workbookViewId="0" topLeftCell="A1">
      <selection activeCell="A1" sqref="A1"/>
    </sheetView>
  </sheetViews>
  <sheetFormatPr defaultColWidth="9.7109375" defaultRowHeight="15" customHeight="1"/>
  <cols>
    <col min="1" max="1" width="14.7109375" style="1" customWidth="1"/>
    <col min="2" max="2" width="7.57421875" style="1" customWidth="1"/>
    <col min="3" max="3" width="69.28125" style="1" customWidth="1"/>
    <col min="4" max="5" width="16.28125" style="1" customWidth="1"/>
    <col min="6" max="6" width="5.8515625" style="1" customWidth="1"/>
    <col min="7" max="7" width="17.7109375" style="1" customWidth="1"/>
    <col min="8" max="8" width="7.57421875" style="1" customWidth="1"/>
    <col min="9" max="9" width="8.7109375" style="1" customWidth="1"/>
    <col min="10" max="11" width="9.00390625" style="1" customWidth="1"/>
    <col min="12" max="16384" width="9.7109375" style="1" customWidth="1"/>
  </cols>
  <sheetData>
    <row r="1" spans="1:11" ht="21" customHeight="1">
      <c r="A1" s="78" t="s">
        <v>91</v>
      </c>
      <c r="B1" s="78"/>
      <c r="C1" s="78"/>
      <c r="D1" s="78"/>
      <c r="E1" s="78"/>
      <c r="F1" s="78"/>
      <c r="G1" s="78"/>
      <c r="H1" s="45"/>
      <c r="I1" s="3"/>
      <c r="J1" s="3"/>
      <c r="K1" s="3"/>
    </row>
    <row r="2" spans="1:11" ht="129.75" customHeight="1">
      <c r="A2" s="79"/>
      <c r="B2" s="79"/>
      <c r="C2" s="79"/>
      <c r="D2" s="79"/>
      <c r="E2" s="79"/>
      <c r="F2" s="79"/>
      <c r="G2" s="79"/>
      <c r="H2" s="45"/>
      <c r="I2" s="3"/>
      <c r="J2" s="3"/>
      <c r="K2" s="3"/>
    </row>
    <row r="3" spans="1:11" ht="15.75" customHeight="1">
      <c r="A3" s="46" t="s">
        <v>92</v>
      </c>
      <c r="B3" s="47"/>
      <c r="C3" s="80" t="str">
        <f>Startovka!I2</f>
        <v>Dana Háková </v>
      </c>
      <c r="D3" s="80"/>
      <c r="E3" s="80"/>
      <c r="F3" s="80"/>
      <c r="G3" s="80"/>
      <c r="H3" s="48"/>
      <c r="I3" s="3"/>
      <c r="J3" s="3"/>
      <c r="K3" s="3"/>
    </row>
    <row r="4" spans="1:11" ht="15.75" customHeight="1">
      <c r="A4" s="46" t="s">
        <v>93</v>
      </c>
      <c r="B4" s="47"/>
      <c r="C4" s="80" t="str">
        <f>Startovka!I3</f>
        <v>Zkoušky Obedience Chomutov </v>
      </c>
      <c r="D4" s="80"/>
      <c r="E4" s="80"/>
      <c r="F4" s="80"/>
      <c r="G4" s="80"/>
      <c r="H4" s="48"/>
      <c r="I4" s="3"/>
      <c r="J4" s="3"/>
      <c r="K4" s="3"/>
    </row>
    <row r="5" spans="1:11" ht="15.75" customHeight="1">
      <c r="A5" s="46" t="s">
        <v>94</v>
      </c>
      <c r="B5" s="47"/>
      <c r="C5" s="81">
        <f>Startovka!I4</f>
        <v>45444</v>
      </c>
      <c r="D5" s="81"/>
      <c r="E5" s="81"/>
      <c r="F5" s="81"/>
      <c r="G5" s="81"/>
      <c r="H5" s="49"/>
      <c r="I5" s="50"/>
      <c r="J5" s="50"/>
      <c r="K5" s="50"/>
    </row>
    <row r="6" spans="1:11" ht="15.75" customHeight="1">
      <c r="A6" s="46" t="s">
        <v>95</v>
      </c>
      <c r="B6" s="47"/>
      <c r="C6" s="51" t="b">
        <f>D17</f>
        <v>0</v>
      </c>
      <c r="D6" s="82" t="b">
        <f>IF(E17="není"," ",E17)</f>
        <v>0</v>
      </c>
      <c r="E6" s="82"/>
      <c r="F6" s="82"/>
      <c r="G6" s="82"/>
      <c r="H6" s="83"/>
      <c r="I6" s="83"/>
      <c r="J6" s="83"/>
      <c r="K6" s="83"/>
    </row>
    <row r="7" spans="1:11" ht="15.75" customHeight="1">
      <c r="A7" s="46" t="s">
        <v>96</v>
      </c>
      <c r="B7" s="47"/>
      <c r="C7" s="51" t="b">
        <f>IF(C13="OB-Z",Startovka!I8,IF(C13="OB1",Startovka!I12,IF(C13="OB2",Startovka!I16,IF(C13="OB3",Startovka!I20))))</f>
        <v>0</v>
      </c>
      <c r="D7" s="82" t="b">
        <f>IF(E17="není"," ",IF(C13="OB-Z",Startovka!K8,IF(C13="OB1",Startovka!K12,IF(C13="OB2",Startovka!K16,IF(C13="OB3",Startovka!K20)))))</f>
        <v>0</v>
      </c>
      <c r="E7" s="82"/>
      <c r="F7" s="82"/>
      <c r="G7" s="82"/>
      <c r="H7" s="52"/>
      <c r="I7" s="53"/>
      <c r="J7" s="53"/>
      <c r="K7" s="53"/>
    </row>
    <row r="8" spans="1:11" ht="15.75" customHeight="1">
      <c r="A8" s="54"/>
      <c r="B8" s="55"/>
      <c r="C8" s="56"/>
      <c r="D8" s="57"/>
      <c r="E8" s="57"/>
      <c r="F8" s="57"/>
      <c r="G8" s="57"/>
      <c r="H8" s="48"/>
      <c r="I8" s="3"/>
      <c r="J8" s="3"/>
      <c r="K8" s="3"/>
    </row>
    <row r="9" spans="1:11" ht="19.5" customHeight="1">
      <c r="A9" s="84" t="s">
        <v>97</v>
      </c>
      <c r="B9" s="84"/>
      <c r="C9" s="58">
        <f>Startovka!B22</f>
        <v>0</v>
      </c>
      <c r="D9" s="85" t="s">
        <v>98</v>
      </c>
      <c r="E9" s="85"/>
      <c r="F9" s="85"/>
      <c r="G9" s="85"/>
      <c r="H9" s="3"/>
      <c r="I9" s="3"/>
      <c r="J9" s="3"/>
      <c r="K9" s="3"/>
    </row>
    <row r="10" spans="1:11" ht="19.5" customHeight="1">
      <c r="A10" s="84" t="s">
        <v>99</v>
      </c>
      <c r="B10" s="84"/>
      <c r="C10" s="58">
        <f>Startovka!C22</f>
        <v>0</v>
      </c>
      <c r="D10" s="86" t="s">
        <v>100</v>
      </c>
      <c r="E10" s="86"/>
      <c r="F10" s="86"/>
      <c r="G10" s="86"/>
      <c r="H10" s="3"/>
      <c r="I10" s="3"/>
      <c r="J10" s="3"/>
      <c r="K10" s="3"/>
    </row>
    <row r="11" spans="1:11" ht="19.5" customHeight="1">
      <c r="A11" s="84" t="s">
        <v>101</v>
      </c>
      <c r="B11" s="84"/>
      <c r="C11" s="58">
        <f>Startovka!D22</f>
        <v>0</v>
      </c>
      <c r="D11" s="86"/>
      <c r="E11" s="86"/>
      <c r="F11" s="86"/>
      <c r="G11" s="86"/>
      <c r="H11" s="3"/>
      <c r="I11" s="3"/>
      <c r="J11" s="3"/>
      <c r="K11" s="3"/>
    </row>
    <row r="12" spans="1:11" ht="19.5" customHeight="1">
      <c r="A12" s="84" t="s">
        <v>102</v>
      </c>
      <c r="B12" s="84"/>
      <c r="C12" s="58">
        <f>Startovka!A22</f>
        <v>0</v>
      </c>
      <c r="D12" s="86"/>
      <c r="E12" s="86"/>
      <c r="F12" s="86"/>
      <c r="G12" s="86"/>
      <c r="H12" s="3"/>
      <c r="I12" s="3"/>
      <c r="J12" s="3"/>
      <c r="K12" s="3"/>
    </row>
    <row r="13" spans="1:11" ht="19.5" customHeight="1">
      <c r="A13" s="84" t="s">
        <v>103</v>
      </c>
      <c r="B13" s="84"/>
      <c r="C13" s="58">
        <f>Startovka!E22</f>
        <v>0</v>
      </c>
      <c r="D13" s="87" t="s">
        <v>104</v>
      </c>
      <c r="E13" s="87"/>
      <c r="F13" s="87"/>
      <c r="G13" s="28"/>
      <c r="H13" s="3"/>
      <c r="I13" s="3"/>
      <c r="J13" s="3"/>
      <c r="K13" s="3"/>
    </row>
    <row r="14" spans="1:11" ht="19.5" customHeight="1">
      <c r="A14" s="84" t="s">
        <v>105</v>
      </c>
      <c r="B14" s="84"/>
      <c r="C14" s="59" t="str">
        <f>Výsledky!G22</f>
        <v>neurčeno</v>
      </c>
      <c r="D14" s="87" t="str">
        <f>IF(C13="OB3","Žlutá karta"," ")</f>
        <v> </v>
      </c>
      <c r="E14" s="87"/>
      <c r="F14" s="87"/>
      <c r="G14" s="28"/>
      <c r="H14" s="3"/>
      <c r="I14" s="3"/>
      <c r="J14" s="3"/>
      <c r="K14" s="3"/>
    </row>
    <row r="15" spans="1:11" ht="15" customHeight="1">
      <c r="A15" s="61"/>
      <c r="B15" s="57"/>
      <c r="C15" s="57"/>
      <c r="D15" s="62"/>
      <c r="E15" s="62"/>
      <c r="F15" s="62"/>
      <c r="G15" s="62"/>
      <c r="H15" s="48"/>
      <c r="I15" s="3"/>
      <c r="J15" s="3"/>
      <c r="K15" s="3"/>
    </row>
    <row r="16" spans="1:11" ht="47.25" customHeight="1">
      <c r="A16" s="63"/>
      <c r="B16" s="30" t="s">
        <v>52</v>
      </c>
      <c r="C16" s="30" t="s">
        <v>53</v>
      </c>
      <c r="D16" s="30" t="s">
        <v>106</v>
      </c>
      <c r="E16" s="30" t="s">
        <v>107</v>
      </c>
      <c r="F16" s="30" t="s">
        <v>54</v>
      </c>
      <c r="G16" s="30" t="s">
        <v>108</v>
      </c>
      <c r="H16" s="3"/>
      <c r="I16" s="3"/>
      <c r="J16" s="3"/>
      <c r="K16" s="3"/>
    </row>
    <row r="17" spans="1:11" ht="15.75" customHeight="1">
      <c r="A17" s="63"/>
      <c r="B17" s="64"/>
      <c r="C17" s="64"/>
      <c r="D17" s="65" t="b">
        <f>IF(C13="OB-Z",Startovka!I7,IF(C13="OB1",Startovka!I11,IF(C13="OB2",Startovka!I15,IF(C13="OB3",Startovka!I19))))</f>
        <v>0</v>
      </c>
      <c r="E17" s="65" t="b">
        <f>IF(C13="OB-Z",Startovka!K7,IF(C13="OB1",Startovka!K11,IF(C13="OB2",Startovka!K15,IF(C13="OB3",Startovka!K19))))</f>
        <v>0</v>
      </c>
      <c r="F17" s="64"/>
      <c r="G17" s="64"/>
      <c r="H17" s="3"/>
      <c r="I17" s="3"/>
      <c r="J17" s="3"/>
      <c r="K17" s="3"/>
    </row>
    <row r="18" spans="1:11" ht="15.75" customHeight="1">
      <c r="A18" s="63"/>
      <c r="B18" s="31">
        <v>1</v>
      </c>
      <c r="C18" s="32" t="str">
        <f>IF(C13="OB-Z",Cviky!B3,IF(C13="OB1",Cviky!F3,IF(C13="OB2",Cviky!J3,IF(C13="OB3",Cviky!N3," "))))</f>
        <v> </v>
      </c>
      <c r="D18" s="66"/>
      <c r="E18" s="66"/>
      <c r="F18" s="6" t="str">
        <f>IF(C13="OB-Z",Cviky!C3,IF(C13="OB1",Cviky!G3,IF(C13="OB2",Cviky!K3,IF(C13="OB3",Cviky!O3," "))))</f>
        <v> </v>
      </c>
      <c r="G18" s="67" t="e">
        <f>IF(E17="není",H18,I18)</f>
        <v>#VALUE!</v>
      </c>
      <c r="H18" s="68" t="e">
        <f aca="true" t="shared" si="0" ref="H18:H27">SUM(D18*F18)</f>
        <v>#VALUE!</v>
      </c>
      <c r="I18" s="68" t="e">
        <f aca="true" t="shared" si="1" ref="I18:I27">SUM(((D18+E18)*F18)/2)</f>
        <v>#VALUE!</v>
      </c>
      <c r="J18" s="3"/>
      <c r="K18" s="3"/>
    </row>
    <row r="19" spans="1:11" ht="15.75" customHeight="1">
      <c r="A19" s="63"/>
      <c r="B19" s="31">
        <v>2</v>
      </c>
      <c r="C19" s="32" t="str">
        <f>IF(C13="OB-Z",Cviky!B4,IF(C13="OB1",Cviky!F4,IF(C13="OB2",Cviky!J4,IF(C13="OB3",Cviky!N4," "))))</f>
        <v> </v>
      </c>
      <c r="D19" s="66"/>
      <c r="E19" s="66"/>
      <c r="F19" s="6" t="str">
        <f>IF(C13="OB-Z",Cviky!C4,IF(C13="OB1",Cviky!G4,IF(C13="OB2",Cviky!K4,IF(C13="OB3",Cviky!O4," "))))</f>
        <v> </v>
      </c>
      <c r="G19" s="67" t="e">
        <f>IF(E17="není",H19,I19)</f>
        <v>#VALUE!</v>
      </c>
      <c r="H19" s="68" t="e">
        <f t="shared" si="0"/>
        <v>#VALUE!</v>
      </c>
      <c r="I19" s="68" t="e">
        <f t="shared" si="1"/>
        <v>#VALUE!</v>
      </c>
      <c r="J19" s="3"/>
      <c r="K19" s="3"/>
    </row>
    <row r="20" spans="1:11" ht="15.75" customHeight="1">
      <c r="A20" s="63"/>
      <c r="B20" s="31">
        <v>3</v>
      </c>
      <c r="C20" s="32" t="str">
        <f>IF(C13="OB-Z",Cviky!B5,IF(C13="OB1",Cviky!F5,IF(C13="OB2",Cviky!J5,IF(C13="OB3",Cviky!N5," "))))</f>
        <v> </v>
      </c>
      <c r="D20" s="66"/>
      <c r="E20" s="66"/>
      <c r="F20" s="6" t="str">
        <f>IF(C13="OB-Z",Cviky!C5,IF(C13="OB1",Cviky!G5,IF(C13="OB2",Cviky!K5,IF(C13="OB3",Cviky!O5," "))))</f>
        <v> </v>
      </c>
      <c r="G20" s="67" t="e">
        <f>IF(E17="není",H20,I20)</f>
        <v>#VALUE!</v>
      </c>
      <c r="H20" s="68" t="e">
        <f t="shared" si="0"/>
        <v>#VALUE!</v>
      </c>
      <c r="I20" s="68" t="e">
        <f t="shared" si="1"/>
        <v>#VALUE!</v>
      </c>
      <c r="J20" s="3"/>
      <c r="K20" s="3"/>
    </row>
    <row r="21" spans="1:11" ht="15.75" customHeight="1">
      <c r="A21" s="63"/>
      <c r="B21" s="31">
        <v>4</v>
      </c>
      <c r="C21" s="32" t="str">
        <f>IF(C13="OB-Z",Cviky!B6,IF(C13="OB1",Cviky!F6,IF(C13="OB2",Cviky!J6,IF(C13="OB3",Cviky!N6," "))))</f>
        <v> </v>
      </c>
      <c r="D21" s="66"/>
      <c r="E21" s="66"/>
      <c r="F21" s="6" t="str">
        <f>IF(C13="OB-Z",Cviky!C6,IF(C13="OB1",Cviky!G6,IF(C13="OB2",Cviky!K6,IF(C13="OB3",Cviky!O6," "))))</f>
        <v> </v>
      </c>
      <c r="G21" s="67" t="e">
        <f>IF(E17="není",H21,I21)</f>
        <v>#VALUE!</v>
      </c>
      <c r="H21" s="68" t="e">
        <f t="shared" si="0"/>
        <v>#VALUE!</v>
      </c>
      <c r="I21" s="68" t="e">
        <f t="shared" si="1"/>
        <v>#VALUE!</v>
      </c>
      <c r="J21" s="3"/>
      <c r="K21" s="3"/>
    </row>
    <row r="22" spans="1:11" ht="15.75" customHeight="1">
      <c r="A22" s="63"/>
      <c r="B22" s="31">
        <v>5</v>
      </c>
      <c r="C22" s="32" t="str">
        <f>IF(C13="OB-Z",Cviky!B7,IF(C13="OB1",Cviky!F7,IF(C13="OB2",Cviky!J7,IF(C13="OB3",Cviky!N7," "))))</f>
        <v> </v>
      </c>
      <c r="D22" s="66"/>
      <c r="E22" s="66"/>
      <c r="F22" s="6" t="str">
        <f>IF(C13="OB-Z",Cviky!C7,IF(C13="OB1",Cviky!G7,IF(C13="OB2",Cviky!K7,IF(C13="OB3",Cviky!O7," "))))</f>
        <v> </v>
      </c>
      <c r="G22" s="67" t="e">
        <f>IF(E17="není",H22,I22)</f>
        <v>#VALUE!</v>
      </c>
      <c r="H22" s="68" t="e">
        <f t="shared" si="0"/>
        <v>#VALUE!</v>
      </c>
      <c r="I22" s="68" t="e">
        <f t="shared" si="1"/>
        <v>#VALUE!</v>
      </c>
      <c r="J22" s="3"/>
      <c r="K22" s="3"/>
    </row>
    <row r="23" spans="1:11" ht="15.75" customHeight="1">
      <c r="A23" s="63"/>
      <c r="B23" s="31">
        <v>6</v>
      </c>
      <c r="C23" s="32" t="str">
        <f>IF(C13="OB-Z",Cviky!B8,IF(C13="OB1",Cviky!F8,IF(C13="OB2",Cviky!J8,IF(C13="OB3",Cviky!N8," "))))</f>
        <v> </v>
      </c>
      <c r="D23" s="66"/>
      <c r="E23" s="66"/>
      <c r="F23" s="6" t="str">
        <f>IF(C13="OB-Z",Cviky!C8,IF(C13="OB1",Cviky!G8,IF(C13="OB2",Cviky!K8,IF(C13="OB3",Cviky!O8," "))))</f>
        <v> </v>
      </c>
      <c r="G23" s="67" t="e">
        <f>IF(E17="není",H23,I23)</f>
        <v>#VALUE!</v>
      </c>
      <c r="H23" s="68" t="e">
        <f t="shared" si="0"/>
        <v>#VALUE!</v>
      </c>
      <c r="I23" s="68" t="e">
        <f t="shared" si="1"/>
        <v>#VALUE!</v>
      </c>
      <c r="J23" s="3"/>
      <c r="K23" s="3"/>
    </row>
    <row r="24" spans="1:11" ht="15.75" customHeight="1">
      <c r="A24" s="63"/>
      <c r="B24" s="31">
        <v>7</v>
      </c>
      <c r="C24" s="32" t="str">
        <f>IF(C13="OB-Z",Cviky!B9,IF(C13="OB1",Cviky!F9,IF(C13="OB2",Cviky!J9,IF(C13="OB3",Cviky!N9," "))))</f>
        <v> </v>
      </c>
      <c r="D24" s="66"/>
      <c r="E24" s="66"/>
      <c r="F24" s="6" t="str">
        <f>IF(C13="OB-Z",Cviky!C9,IF(C13="OB1",Cviky!G9,IF(C13="OB2",Cviky!K9,IF(C13="OB3",Cviky!O9," "))))</f>
        <v> </v>
      </c>
      <c r="G24" s="67" t="e">
        <f>IF(E17="není",H24,I24)</f>
        <v>#VALUE!</v>
      </c>
      <c r="H24" s="68" t="e">
        <f t="shared" si="0"/>
        <v>#VALUE!</v>
      </c>
      <c r="I24" s="68" t="e">
        <f t="shared" si="1"/>
        <v>#VALUE!</v>
      </c>
      <c r="J24" s="3"/>
      <c r="K24" s="3"/>
    </row>
    <row r="25" spans="1:11" ht="15.75" customHeight="1">
      <c r="A25" s="63"/>
      <c r="B25" s="31">
        <v>8</v>
      </c>
      <c r="C25" s="32" t="str">
        <f>IF(C13="OB-Z",Cviky!B10,IF(C13="OB1",Cviky!F10,IF(C13="OB2",Cviky!J10,IF(C13="OB3",Cviky!N10," "))))</f>
        <v> </v>
      </c>
      <c r="D25" s="66"/>
      <c r="E25" s="66"/>
      <c r="F25" s="6" t="str">
        <f>IF(C13="OB-Z",Cviky!C10,IF(C13="OB1",Cviky!G10,IF(C13="OB2",Cviky!K10,IF(C13="OB3",Cviky!O10," "))))</f>
        <v> </v>
      </c>
      <c r="G25" s="67" t="e">
        <f>IF(E17="není",H25,I25)</f>
        <v>#VALUE!</v>
      </c>
      <c r="H25" s="68" t="e">
        <f t="shared" si="0"/>
        <v>#VALUE!</v>
      </c>
      <c r="I25" s="68" t="e">
        <f t="shared" si="1"/>
        <v>#VALUE!</v>
      </c>
      <c r="J25" s="3"/>
      <c r="K25" s="3"/>
    </row>
    <row r="26" spans="1:11" ht="15.75" customHeight="1">
      <c r="A26" s="63"/>
      <c r="B26" s="31">
        <v>9</v>
      </c>
      <c r="C26" s="32" t="str">
        <f>IF(C13="OB-Z",Cviky!B11,IF(C13="OB1",Cviky!F11,IF(C13="OB2",Cviky!J11,IF(C13="OB3",Cviky!N11," "))))</f>
        <v> </v>
      </c>
      <c r="D26" s="66"/>
      <c r="E26" s="66"/>
      <c r="F26" s="6" t="str">
        <f>IF(C13="OB-Z",Cviky!C11,IF(C13="OB1",Cviky!G11,IF(C13="OB2",Cviky!K11,IF(C13="OB3",Cviky!O11," "))))</f>
        <v> </v>
      </c>
      <c r="G26" s="67" t="e">
        <f>IF(E17="není",H26,I26)</f>
        <v>#VALUE!</v>
      </c>
      <c r="H26" s="68" t="e">
        <f t="shared" si="0"/>
        <v>#VALUE!</v>
      </c>
      <c r="I26" s="68" t="e">
        <f t="shared" si="1"/>
        <v>#VALUE!</v>
      </c>
      <c r="J26" s="3"/>
      <c r="K26" s="3"/>
    </row>
    <row r="27" spans="1:11" ht="15.75" customHeight="1">
      <c r="A27" s="63"/>
      <c r="B27" s="31">
        <v>10</v>
      </c>
      <c r="C27" s="32" t="str">
        <f>IF(C13="OB-Z",Cviky!B12,IF(C13="OB2",Cviky!J12,IF(C13="OB3",Cviky!N12," ")))</f>
        <v> </v>
      </c>
      <c r="D27" s="66"/>
      <c r="E27" s="66"/>
      <c r="F27" s="6" t="str">
        <f>IF(C13="OB-Z",Cviky!C12,IF(C13="OB1",Cviky!G12,IF(C13="OB2",Cviky!K12,IF(C13="OB3",Cviky!O12," "))))</f>
        <v> </v>
      </c>
      <c r="G27" s="67" t="e">
        <f>IF(E17="není",H27,I27)</f>
        <v>#VALUE!</v>
      </c>
      <c r="H27" s="68" t="e">
        <f t="shared" si="0"/>
        <v>#VALUE!</v>
      </c>
      <c r="I27" s="68" t="e">
        <f t="shared" si="1"/>
        <v>#VALUE!</v>
      </c>
      <c r="J27" s="3"/>
      <c r="K27" s="3"/>
    </row>
    <row r="28" spans="1:11" ht="15.75" customHeight="1">
      <c r="A28" s="63"/>
      <c r="B28" s="88" t="s">
        <v>109</v>
      </c>
      <c r="C28" s="88"/>
      <c r="D28" s="91" t="e">
        <f>IF(G13="ano","0",IF(G14="ano",H28-20,SUM(G18:G27)))</f>
        <v>#VALUE!</v>
      </c>
      <c r="E28" s="91"/>
      <c r="F28" s="91"/>
      <c r="G28" s="91"/>
      <c r="H28" s="68" t="e">
        <f>SUM(G18:G27)</f>
        <v>#VALUE!</v>
      </c>
      <c r="I28" s="68"/>
      <c r="J28" s="3"/>
      <c r="K28" s="3"/>
    </row>
    <row r="29" spans="1:11" ht="15.75" customHeight="1">
      <c r="A29" s="63"/>
      <c r="B29" s="88" t="s">
        <v>110</v>
      </c>
      <c r="C29" s="88"/>
      <c r="D29" s="93" t="e">
        <f>IF(G13="ano","Diskvalifikace",IF(Startovka!F2="N","Nenastoupil",IF(D28&gt;=256,"Výborně",IF(D28&gt;=224,"Velmi dobře",IF(D28&gt;=192,"Dobře",IF(D28&lt;=191.9,"Nehodnocen"," "))))))</f>
        <v>#VALUE!</v>
      </c>
      <c r="E29" s="93"/>
      <c r="F29" s="93"/>
      <c r="G29" s="93"/>
      <c r="H29" s="3"/>
      <c r="I29" s="3"/>
      <c r="J29" s="3"/>
      <c r="K29" s="3"/>
    </row>
    <row r="30" spans="1:11" ht="15" customHeight="1">
      <c r="A30" s="61"/>
      <c r="B30" s="69"/>
      <c r="C30" s="69"/>
      <c r="D30" s="69"/>
      <c r="E30" s="69"/>
      <c r="F30" s="69"/>
      <c r="G30" s="69"/>
      <c r="H30" s="48"/>
      <c r="I30" s="3"/>
      <c r="J30" s="3"/>
      <c r="K30" s="3"/>
    </row>
    <row r="31" spans="1:11" ht="15" customHeight="1">
      <c r="A31" s="61"/>
      <c r="B31" s="56"/>
      <c r="C31" s="56"/>
      <c r="D31" s="56"/>
      <c r="E31" s="56"/>
      <c r="F31" s="56"/>
      <c r="G31" s="56"/>
      <c r="H31" s="48"/>
      <c r="I31" s="3"/>
      <c r="J31" s="3"/>
      <c r="K31" s="3"/>
    </row>
    <row r="32" spans="1:11" ht="15" customHeight="1">
      <c r="A32" s="61"/>
      <c r="B32" s="56"/>
      <c r="C32" s="56"/>
      <c r="D32" s="56"/>
      <c r="E32" s="56"/>
      <c r="F32" s="56"/>
      <c r="G32" s="56"/>
      <c r="H32" s="48"/>
      <c r="I32" s="3"/>
      <c r="J32" s="3"/>
      <c r="K32" s="3"/>
    </row>
    <row r="33" spans="1:11" ht="15" customHeight="1">
      <c r="A33" s="61"/>
      <c r="B33" s="56"/>
      <c r="C33" s="56"/>
      <c r="D33" s="56"/>
      <c r="E33" s="56"/>
      <c r="F33" s="56"/>
      <c r="G33" s="56"/>
      <c r="H33" s="48"/>
      <c r="I33" s="3"/>
      <c r="J33" s="3"/>
      <c r="K33" s="3"/>
    </row>
    <row r="34" spans="1:11" ht="15" customHeight="1">
      <c r="A34" s="61"/>
      <c r="B34" s="56"/>
      <c r="C34" s="56"/>
      <c r="D34" s="56"/>
      <c r="E34" s="56"/>
      <c r="F34" s="56"/>
      <c r="G34" s="56"/>
      <c r="H34" s="48"/>
      <c r="I34" s="3"/>
      <c r="J34" s="3"/>
      <c r="K34" s="3"/>
    </row>
    <row r="35" spans="1:11" ht="15" customHeight="1">
      <c r="A35" s="61"/>
      <c r="B35" s="56"/>
      <c r="C35" s="56"/>
      <c r="D35" s="56"/>
      <c r="E35" s="56"/>
      <c r="F35" s="56"/>
      <c r="G35" s="56"/>
      <c r="H35" s="48"/>
      <c r="I35" s="3"/>
      <c r="J35" s="3"/>
      <c r="K35" s="3"/>
    </row>
    <row r="36" spans="1:11" ht="15" customHeight="1">
      <c r="A36" s="70"/>
      <c r="B36" s="57"/>
      <c r="C36" s="57"/>
      <c r="D36" s="57"/>
      <c r="E36" s="57"/>
      <c r="F36" s="57"/>
      <c r="G36" s="57"/>
      <c r="H36" s="48"/>
      <c r="I36" s="3"/>
      <c r="J36" s="3"/>
      <c r="K36" s="3"/>
    </row>
  </sheetData>
  <sheetProtection selectLockedCells="1" selectUnlockedCell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A1:G1"/>
    <mergeCell ref="A2:G2"/>
    <mergeCell ref="C3:G3"/>
    <mergeCell ref="C4:G4"/>
    <mergeCell ref="C5:G5"/>
    <mergeCell ref="D6:G6"/>
  </mergeCells>
  <conditionalFormatting sqref="D18:E27 G18:G27">
    <cfRule type="cellIs" priority="1" dxfId="0" operator="lessThan" stopIfTrue="1">
      <formula>0</formula>
    </cfRule>
  </conditionalFormatting>
  <printOptions/>
  <pageMargins left="0.11805555555555555" right="0.11805555555555555" top="0.19652777777777777" bottom="0.19652777777777777" header="0.5118055555555555" footer="0.19652777777777777"/>
  <pageSetup horizontalDpi="300" verticalDpi="300" orientation="landscape" scale="75"/>
  <headerFooter alignWithMargins="0">
    <oddFooter>&amp;C&amp;"Helvetica Neue,Běžné"&amp;12&amp;P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36"/>
  <sheetViews>
    <sheetView showGridLines="0" zoomScalePageLayoutView="0" workbookViewId="0" topLeftCell="A1">
      <selection activeCell="A1" sqref="A1"/>
    </sheetView>
  </sheetViews>
  <sheetFormatPr defaultColWidth="9.7109375" defaultRowHeight="15" customHeight="1"/>
  <cols>
    <col min="1" max="1" width="14.7109375" style="1" customWidth="1"/>
    <col min="2" max="2" width="7.57421875" style="1" customWidth="1"/>
    <col min="3" max="3" width="69.28125" style="1" customWidth="1"/>
    <col min="4" max="5" width="16.28125" style="1" customWidth="1"/>
    <col min="6" max="6" width="5.8515625" style="1" customWidth="1"/>
    <col min="7" max="7" width="17.7109375" style="1" customWidth="1"/>
    <col min="8" max="8" width="7.57421875" style="1" customWidth="1"/>
    <col min="9" max="9" width="8.7109375" style="1" customWidth="1"/>
    <col min="10" max="11" width="9.00390625" style="1" customWidth="1"/>
    <col min="12" max="16384" width="9.7109375" style="1" customWidth="1"/>
  </cols>
  <sheetData>
    <row r="1" spans="1:11" ht="21" customHeight="1">
      <c r="A1" s="78" t="s">
        <v>91</v>
      </c>
      <c r="B1" s="78"/>
      <c r="C1" s="78"/>
      <c r="D1" s="78"/>
      <c r="E1" s="78"/>
      <c r="F1" s="78"/>
      <c r="G1" s="78"/>
      <c r="H1" s="45"/>
      <c r="I1" s="3"/>
      <c r="J1" s="3"/>
      <c r="K1" s="3"/>
    </row>
    <row r="2" spans="1:11" ht="129.75" customHeight="1">
      <c r="A2" s="79"/>
      <c r="B2" s="79"/>
      <c r="C2" s="79"/>
      <c r="D2" s="79"/>
      <c r="E2" s="79"/>
      <c r="F2" s="79"/>
      <c r="G2" s="79"/>
      <c r="H2" s="45"/>
      <c r="I2" s="3"/>
      <c r="J2" s="3"/>
      <c r="K2" s="3"/>
    </row>
    <row r="3" spans="1:11" ht="15.75" customHeight="1">
      <c r="A3" s="46" t="s">
        <v>92</v>
      </c>
      <c r="B3" s="47"/>
      <c r="C3" s="80" t="str">
        <f>Startovka!I2</f>
        <v>Dana Háková </v>
      </c>
      <c r="D3" s="80"/>
      <c r="E3" s="80"/>
      <c r="F3" s="80"/>
      <c r="G3" s="80"/>
      <c r="H3" s="48"/>
      <c r="I3" s="3"/>
      <c r="J3" s="3"/>
      <c r="K3" s="3"/>
    </row>
    <row r="4" spans="1:11" ht="15.75" customHeight="1">
      <c r="A4" s="46" t="s">
        <v>93</v>
      </c>
      <c r="B4" s="47"/>
      <c r="C4" s="80" t="str">
        <f>Startovka!I3</f>
        <v>Zkoušky Obedience Chomutov </v>
      </c>
      <c r="D4" s="80"/>
      <c r="E4" s="80"/>
      <c r="F4" s="80"/>
      <c r="G4" s="80"/>
      <c r="H4" s="48"/>
      <c r="I4" s="3"/>
      <c r="J4" s="3"/>
      <c r="K4" s="3"/>
    </row>
    <row r="5" spans="1:11" ht="15.75" customHeight="1">
      <c r="A5" s="46" t="s">
        <v>94</v>
      </c>
      <c r="B5" s="47"/>
      <c r="C5" s="81">
        <f>Startovka!I4</f>
        <v>45444</v>
      </c>
      <c r="D5" s="81"/>
      <c r="E5" s="81"/>
      <c r="F5" s="81"/>
      <c r="G5" s="81"/>
      <c r="H5" s="49"/>
      <c r="I5" s="50"/>
      <c r="J5" s="50"/>
      <c r="K5" s="50"/>
    </row>
    <row r="6" spans="1:11" ht="15.75" customHeight="1">
      <c r="A6" s="46" t="s">
        <v>95</v>
      </c>
      <c r="B6" s="47"/>
      <c r="C6" s="51" t="b">
        <f>D17</f>
        <v>0</v>
      </c>
      <c r="D6" s="82" t="b">
        <f>IF(E17="není"," ",E17)</f>
        <v>0</v>
      </c>
      <c r="E6" s="82"/>
      <c r="F6" s="82"/>
      <c r="G6" s="82"/>
      <c r="H6" s="83"/>
      <c r="I6" s="83"/>
      <c r="J6" s="83"/>
      <c r="K6" s="83"/>
    </row>
    <row r="7" spans="1:11" ht="15.75" customHeight="1">
      <c r="A7" s="46" t="s">
        <v>96</v>
      </c>
      <c r="B7" s="47"/>
      <c r="C7" s="51" t="b">
        <f>IF(C13="OB-Z",Startovka!I8,IF(C13="OB1",Startovka!I12,IF(C13="OB2",Startovka!I16,IF(C13="OB3",Startovka!I20))))</f>
        <v>0</v>
      </c>
      <c r="D7" s="82" t="b">
        <f>IF(E17="není"," ",IF(C13="OB-Z",Startovka!K8,IF(C13="OB1",Startovka!K12,IF(C13="OB2",Startovka!K16,IF(C13="OB3",Startovka!K20)))))</f>
        <v>0</v>
      </c>
      <c r="E7" s="82"/>
      <c r="F7" s="82"/>
      <c r="G7" s="82"/>
      <c r="H7" s="52"/>
      <c r="I7" s="53"/>
      <c r="J7" s="53"/>
      <c r="K7" s="53"/>
    </row>
    <row r="8" spans="1:11" ht="15.75" customHeight="1">
      <c r="A8" s="54"/>
      <c r="B8" s="55"/>
      <c r="C8" s="56"/>
      <c r="D8" s="57"/>
      <c r="E8" s="57"/>
      <c r="F8" s="57"/>
      <c r="G8" s="57"/>
      <c r="H8" s="48"/>
      <c r="I8" s="3"/>
      <c r="J8" s="3"/>
      <c r="K8" s="3"/>
    </row>
    <row r="9" spans="1:11" ht="19.5" customHeight="1">
      <c r="A9" s="84" t="s">
        <v>97</v>
      </c>
      <c r="B9" s="84"/>
      <c r="C9" s="58">
        <f>Startovka!B23</f>
        <v>0</v>
      </c>
      <c r="D9" s="85" t="s">
        <v>98</v>
      </c>
      <c r="E9" s="85"/>
      <c r="F9" s="85"/>
      <c r="G9" s="85"/>
      <c r="H9" s="3"/>
      <c r="I9" s="3"/>
      <c r="J9" s="3"/>
      <c r="K9" s="3"/>
    </row>
    <row r="10" spans="1:11" ht="19.5" customHeight="1">
      <c r="A10" s="84" t="s">
        <v>99</v>
      </c>
      <c r="B10" s="84"/>
      <c r="C10" s="58">
        <f>Startovka!C23</f>
        <v>0</v>
      </c>
      <c r="D10" s="86" t="s">
        <v>100</v>
      </c>
      <c r="E10" s="86"/>
      <c r="F10" s="86"/>
      <c r="G10" s="86"/>
      <c r="H10" s="3"/>
      <c r="I10" s="3"/>
      <c r="J10" s="3"/>
      <c r="K10" s="3"/>
    </row>
    <row r="11" spans="1:11" ht="19.5" customHeight="1">
      <c r="A11" s="84" t="s">
        <v>101</v>
      </c>
      <c r="B11" s="84"/>
      <c r="C11" s="58">
        <f>Startovka!D23</f>
        <v>0</v>
      </c>
      <c r="D11" s="86"/>
      <c r="E11" s="86"/>
      <c r="F11" s="86"/>
      <c r="G11" s="86"/>
      <c r="H11" s="3"/>
      <c r="I11" s="3"/>
      <c r="J11" s="3"/>
      <c r="K11" s="3"/>
    </row>
    <row r="12" spans="1:11" ht="19.5" customHeight="1">
      <c r="A12" s="84" t="s">
        <v>102</v>
      </c>
      <c r="B12" s="84"/>
      <c r="C12" s="58">
        <f>Startovka!A23</f>
        <v>0</v>
      </c>
      <c r="D12" s="86"/>
      <c r="E12" s="86"/>
      <c r="F12" s="86"/>
      <c r="G12" s="86"/>
      <c r="H12" s="3"/>
      <c r="I12" s="3"/>
      <c r="J12" s="3"/>
      <c r="K12" s="3"/>
    </row>
    <row r="13" spans="1:11" ht="19.5" customHeight="1">
      <c r="A13" s="84" t="s">
        <v>103</v>
      </c>
      <c r="B13" s="84"/>
      <c r="C13" s="58">
        <f>Startovka!E23</f>
        <v>0</v>
      </c>
      <c r="D13" s="87" t="s">
        <v>104</v>
      </c>
      <c r="E13" s="87"/>
      <c r="F13" s="87"/>
      <c r="G13" s="28"/>
      <c r="H13" s="3"/>
      <c r="I13" s="3"/>
      <c r="J13" s="3"/>
      <c r="K13" s="3"/>
    </row>
    <row r="14" spans="1:11" ht="19.5" customHeight="1">
      <c r="A14" s="84" t="s">
        <v>105</v>
      </c>
      <c r="B14" s="84"/>
      <c r="C14" s="59" t="str">
        <f>Výsledky!G23</f>
        <v>neurčeno</v>
      </c>
      <c r="D14" s="87" t="str">
        <f>IF(C13="OB3","Žlutá karta"," ")</f>
        <v> </v>
      </c>
      <c r="E14" s="87"/>
      <c r="F14" s="87"/>
      <c r="G14" s="28"/>
      <c r="H14" s="3"/>
      <c r="I14" s="3"/>
      <c r="J14" s="3"/>
      <c r="K14" s="3"/>
    </row>
    <row r="15" spans="1:11" ht="15" customHeight="1">
      <c r="A15" s="61"/>
      <c r="B15" s="57"/>
      <c r="C15" s="57"/>
      <c r="D15" s="62"/>
      <c r="E15" s="62"/>
      <c r="F15" s="62"/>
      <c r="G15" s="62"/>
      <c r="H15" s="48"/>
      <c r="I15" s="3"/>
      <c r="J15" s="3"/>
      <c r="K15" s="3"/>
    </row>
    <row r="16" spans="1:11" ht="47.25" customHeight="1">
      <c r="A16" s="63"/>
      <c r="B16" s="30" t="s">
        <v>52</v>
      </c>
      <c r="C16" s="30" t="s">
        <v>53</v>
      </c>
      <c r="D16" s="30" t="s">
        <v>106</v>
      </c>
      <c r="E16" s="30" t="s">
        <v>107</v>
      </c>
      <c r="F16" s="30" t="s">
        <v>54</v>
      </c>
      <c r="G16" s="30" t="s">
        <v>108</v>
      </c>
      <c r="H16" s="3"/>
      <c r="I16" s="3"/>
      <c r="J16" s="3"/>
      <c r="K16" s="3"/>
    </row>
    <row r="17" spans="1:11" ht="15.75" customHeight="1">
      <c r="A17" s="63"/>
      <c r="B17" s="64"/>
      <c r="C17" s="64"/>
      <c r="D17" s="65" t="b">
        <f>IF(C13="OB-Z",Startovka!I7,IF(C13="OB1",Startovka!I11,IF(C13="OB2",Startovka!I15,IF(C13="OB3",Startovka!I19))))</f>
        <v>0</v>
      </c>
      <c r="E17" s="65" t="b">
        <f>IF(C13="OB-Z",Startovka!K7,IF(C13="OB1",Startovka!K11,IF(C13="OB2",Startovka!K15,IF(C13="OB3",Startovka!K19))))</f>
        <v>0</v>
      </c>
      <c r="F17" s="64"/>
      <c r="G17" s="64"/>
      <c r="H17" s="3"/>
      <c r="I17" s="3"/>
      <c r="J17" s="3"/>
      <c r="K17" s="3"/>
    </row>
    <row r="18" spans="1:11" ht="15.75" customHeight="1">
      <c r="A18" s="63"/>
      <c r="B18" s="31">
        <v>1</v>
      </c>
      <c r="C18" s="32" t="str">
        <f>IF(C13="OB-Z",Cviky!B3,IF(C13="OB1",Cviky!F3,IF(C13="OB2",Cviky!J3,IF(C13="OB3",Cviky!N3," "))))</f>
        <v> </v>
      </c>
      <c r="D18" s="66"/>
      <c r="E18" s="66"/>
      <c r="F18" s="6" t="str">
        <f>IF(C13="OB-Z",Cviky!C3,IF(C13="OB1",Cviky!G3,IF(C13="OB2",Cviky!K3,IF(C13="OB3",Cviky!O3," "))))</f>
        <v> </v>
      </c>
      <c r="G18" s="67" t="e">
        <f>IF(E17="není",H18,I18)</f>
        <v>#VALUE!</v>
      </c>
      <c r="H18" s="68" t="e">
        <f aca="true" t="shared" si="0" ref="H18:H27">SUM(D18*F18)</f>
        <v>#VALUE!</v>
      </c>
      <c r="I18" s="68" t="e">
        <f aca="true" t="shared" si="1" ref="I18:I27">SUM(((D18+E18)*F18)/2)</f>
        <v>#VALUE!</v>
      </c>
      <c r="J18" s="3"/>
      <c r="K18" s="3"/>
    </row>
    <row r="19" spans="1:11" ht="15.75" customHeight="1">
      <c r="A19" s="63"/>
      <c r="B19" s="31">
        <v>2</v>
      </c>
      <c r="C19" s="32" t="str">
        <f>IF(C13="OB-Z",Cviky!B4,IF(C13="OB1",Cviky!F4,IF(C13="OB2",Cviky!J4,IF(C13="OB3",Cviky!N4," "))))</f>
        <v> </v>
      </c>
      <c r="D19" s="66"/>
      <c r="E19" s="66"/>
      <c r="F19" s="6" t="str">
        <f>IF(C13="OB-Z",Cviky!C4,IF(C13="OB1",Cviky!G4,IF(C13="OB2",Cviky!K4,IF(C13="OB3",Cviky!O4," "))))</f>
        <v> </v>
      </c>
      <c r="G19" s="67" t="e">
        <f>IF(E17="není",H19,I19)</f>
        <v>#VALUE!</v>
      </c>
      <c r="H19" s="68" t="e">
        <f t="shared" si="0"/>
        <v>#VALUE!</v>
      </c>
      <c r="I19" s="68" t="e">
        <f t="shared" si="1"/>
        <v>#VALUE!</v>
      </c>
      <c r="J19" s="3"/>
      <c r="K19" s="3"/>
    </row>
    <row r="20" spans="1:11" ht="15.75" customHeight="1">
      <c r="A20" s="63"/>
      <c r="B20" s="31">
        <v>3</v>
      </c>
      <c r="C20" s="32" t="str">
        <f>IF(C13="OB-Z",Cviky!B5,IF(C13="OB1",Cviky!F5,IF(C13="OB2",Cviky!J5,IF(C13="OB3",Cviky!N5," "))))</f>
        <v> </v>
      </c>
      <c r="D20" s="66"/>
      <c r="E20" s="66"/>
      <c r="F20" s="6" t="str">
        <f>IF(C13="OB-Z",Cviky!C5,IF(C13="OB1",Cviky!G5,IF(C13="OB2",Cviky!K5,IF(C13="OB3",Cviky!O5," "))))</f>
        <v> </v>
      </c>
      <c r="G20" s="67" t="e">
        <f>IF(E17="není",H20,I20)</f>
        <v>#VALUE!</v>
      </c>
      <c r="H20" s="68" t="e">
        <f t="shared" si="0"/>
        <v>#VALUE!</v>
      </c>
      <c r="I20" s="68" t="e">
        <f t="shared" si="1"/>
        <v>#VALUE!</v>
      </c>
      <c r="J20" s="3"/>
      <c r="K20" s="3"/>
    </row>
    <row r="21" spans="1:11" ht="15.75" customHeight="1">
      <c r="A21" s="63"/>
      <c r="B21" s="31">
        <v>4</v>
      </c>
      <c r="C21" s="32" t="str">
        <f>IF(C13="OB-Z",Cviky!B6,IF(C13="OB1",Cviky!F6,IF(C13="OB2",Cviky!J6,IF(C13="OB3",Cviky!N6," "))))</f>
        <v> </v>
      </c>
      <c r="D21" s="66"/>
      <c r="E21" s="66"/>
      <c r="F21" s="6" t="str">
        <f>IF(C13="OB-Z",Cviky!C6,IF(C13="OB1",Cviky!G6,IF(C13="OB2",Cviky!K6,IF(C13="OB3",Cviky!O6," "))))</f>
        <v> </v>
      </c>
      <c r="G21" s="67" t="e">
        <f>IF(E17="není",H21,I21)</f>
        <v>#VALUE!</v>
      </c>
      <c r="H21" s="68" t="e">
        <f t="shared" si="0"/>
        <v>#VALUE!</v>
      </c>
      <c r="I21" s="68" t="e">
        <f t="shared" si="1"/>
        <v>#VALUE!</v>
      </c>
      <c r="J21" s="3"/>
      <c r="K21" s="3"/>
    </row>
    <row r="22" spans="1:11" ht="15.75" customHeight="1">
      <c r="A22" s="63"/>
      <c r="B22" s="31">
        <v>5</v>
      </c>
      <c r="C22" s="32" t="str">
        <f>IF(C13="OB-Z",Cviky!B7,IF(C13="OB1",Cviky!F7,IF(C13="OB2",Cviky!J7,IF(C13="OB3",Cviky!N7," "))))</f>
        <v> </v>
      </c>
      <c r="D22" s="66"/>
      <c r="E22" s="66"/>
      <c r="F22" s="6" t="str">
        <f>IF(C13="OB-Z",Cviky!C7,IF(C13="OB1",Cviky!G7,IF(C13="OB2",Cviky!K7,IF(C13="OB3",Cviky!O7," "))))</f>
        <v> </v>
      </c>
      <c r="G22" s="67" t="e">
        <f>IF(E17="není",H22,I22)</f>
        <v>#VALUE!</v>
      </c>
      <c r="H22" s="68" t="e">
        <f t="shared" si="0"/>
        <v>#VALUE!</v>
      </c>
      <c r="I22" s="68" t="e">
        <f t="shared" si="1"/>
        <v>#VALUE!</v>
      </c>
      <c r="J22" s="3"/>
      <c r="K22" s="3"/>
    </row>
    <row r="23" spans="1:11" ht="15.75" customHeight="1">
      <c r="A23" s="63"/>
      <c r="B23" s="31">
        <v>6</v>
      </c>
      <c r="C23" s="32" t="str">
        <f>IF(C13="OB-Z",Cviky!B8,IF(C13="OB1",Cviky!F8,IF(C13="OB2",Cviky!J8,IF(C13="OB3",Cviky!N8," "))))</f>
        <v> </v>
      </c>
      <c r="D23" s="66"/>
      <c r="E23" s="66"/>
      <c r="F23" s="6" t="str">
        <f>IF(C13="OB-Z",Cviky!C8,IF(C13="OB1",Cviky!G8,IF(C13="OB2",Cviky!K8,IF(C13="OB3",Cviky!O8," "))))</f>
        <v> </v>
      </c>
      <c r="G23" s="67" t="e">
        <f>IF(E17="není",H23,I23)</f>
        <v>#VALUE!</v>
      </c>
      <c r="H23" s="68" t="e">
        <f t="shared" si="0"/>
        <v>#VALUE!</v>
      </c>
      <c r="I23" s="68" t="e">
        <f t="shared" si="1"/>
        <v>#VALUE!</v>
      </c>
      <c r="J23" s="3"/>
      <c r="K23" s="3"/>
    </row>
    <row r="24" spans="1:11" ht="15.75" customHeight="1">
      <c r="A24" s="63"/>
      <c r="B24" s="31">
        <v>7</v>
      </c>
      <c r="C24" s="32" t="str">
        <f>IF(C13="OB-Z",Cviky!B9,IF(C13="OB1",Cviky!F9,IF(C13="OB2",Cviky!J9,IF(C13="OB3",Cviky!N9," "))))</f>
        <v> </v>
      </c>
      <c r="D24" s="66"/>
      <c r="E24" s="66"/>
      <c r="F24" s="6" t="str">
        <f>IF(C13="OB-Z",Cviky!C9,IF(C13="OB1",Cviky!G9,IF(C13="OB2",Cviky!K9,IF(C13="OB3",Cviky!O9," "))))</f>
        <v> </v>
      </c>
      <c r="G24" s="67" t="e">
        <f>IF(E17="není",H24,I24)</f>
        <v>#VALUE!</v>
      </c>
      <c r="H24" s="68" t="e">
        <f t="shared" si="0"/>
        <v>#VALUE!</v>
      </c>
      <c r="I24" s="68" t="e">
        <f t="shared" si="1"/>
        <v>#VALUE!</v>
      </c>
      <c r="J24" s="3"/>
      <c r="K24" s="3"/>
    </row>
    <row r="25" spans="1:11" ht="15.75" customHeight="1">
      <c r="A25" s="63"/>
      <c r="B25" s="31">
        <v>8</v>
      </c>
      <c r="C25" s="32" t="str">
        <f>IF(C13="OB-Z",Cviky!B10,IF(C13="OB1",Cviky!F10,IF(C13="OB2",Cviky!J10,IF(C13="OB3",Cviky!N10," "))))</f>
        <v> </v>
      </c>
      <c r="D25" s="66"/>
      <c r="E25" s="66"/>
      <c r="F25" s="6" t="str">
        <f>IF(C13="OB-Z",Cviky!C10,IF(C13="OB1",Cviky!G10,IF(C13="OB2",Cviky!K10,IF(C13="OB3",Cviky!O10," "))))</f>
        <v> </v>
      </c>
      <c r="G25" s="67" t="e">
        <f>IF(E17="není",H25,I25)</f>
        <v>#VALUE!</v>
      </c>
      <c r="H25" s="68" t="e">
        <f t="shared" si="0"/>
        <v>#VALUE!</v>
      </c>
      <c r="I25" s="68" t="e">
        <f t="shared" si="1"/>
        <v>#VALUE!</v>
      </c>
      <c r="J25" s="3"/>
      <c r="K25" s="3"/>
    </row>
    <row r="26" spans="1:11" ht="15.75" customHeight="1">
      <c r="A26" s="63"/>
      <c r="B26" s="31">
        <v>9</v>
      </c>
      <c r="C26" s="32" t="str">
        <f>IF(C13="OB-Z",Cviky!B11,IF(C13="OB1",Cviky!F11,IF(C13="OB2",Cviky!J11,IF(C13="OB3",Cviky!N11," "))))</f>
        <v> </v>
      </c>
      <c r="D26" s="66"/>
      <c r="E26" s="66"/>
      <c r="F26" s="6" t="str">
        <f>IF(C13="OB-Z",Cviky!C11,IF(C13="OB1",Cviky!G11,IF(C13="OB2",Cviky!K11,IF(C13="OB3",Cviky!O11," "))))</f>
        <v> </v>
      </c>
      <c r="G26" s="67" t="e">
        <f>IF(E17="není",H26,I26)</f>
        <v>#VALUE!</v>
      </c>
      <c r="H26" s="68" t="e">
        <f t="shared" si="0"/>
        <v>#VALUE!</v>
      </c>
      <c r="I26" s="68" t="e">
        <f t="shared" si="1"/>
        <v>#VALUE!</v>
      </c>
      <c r="J26" s="3"/>
      <c r="K26" s="3"/>
    </row>
    <row r="27" spans="1:11" ht="15.75" customHeight="1">
      <c r="A27" s="63"/>
      <c r="B27" s="31">
        <v>10</v>
      </c>
      <c r="C27" s="32" t="str">
        <f>IF(C13="OB-Z",Cviky!B12,IF(C13="OB2",Cviky!J12,IF(C13="OB3",Cviky!N12," ")))</f>
        <v> </v>
      </c>
      <c r="D27" s="66"/>
      <c r="E27" s="66"/>
      <c r="F27" s="6" t="str">
        <f>IF(C13="OB-Z",Cviky!C12,IF(C13="OB1",Cviky!G12,IF(C13="OB2",Cviky!K12,IF(C13="OB3",Cviky!O12," "))))</f>
        <v> </v>
      </c>
      <c r="G27" s="67" t="e">
        <f>IF(E17="není",H27,I27)</f>
        <v>#VALUE!</v>
      </c>
      <c r="H27" s="68" t="e">
        <f t="shared" si="0"/>
        <v>#VALUE!</v>
      </c>
      <c r="I27" s="68" t="e">
        <f t="shared" si="1"/>
        <v>#VALUE!</v>
      </c>
      <c r="J27" s="3"/>
      <c r="K27" s="3"/>
    </row>
    <row r="28" spans="1:11" ht="15.75" customHeight="1">
      <c r="A28" s="63"/>
      <c r="B28" s="88" t="s">
        <v>109</v>
      </c>
      <c r="C28" s="88"/>
      <c r="D28" s="91" t="e">
        <f>IF(G13="ano","0",IF(G14="ano",H28-20,SUM(G18:G27)))</f>
        <v>#VALUE!</v>
      </c>
      <c r="E28" s="91"/>
      <c r="F28" s="91"/>
      <c r="G28" s="91"/>
      <c r="H28" s="68" t="e">
        <f>SUM(G18:G27)</f>
        <v>#VALUE!</v>
      </c>
      <c r="I28" s="68"/>
      <c r="J28" s="3"/>
      <c r="K28" s="3"/>
    </row>
    <row r="29" spans="1:11" ht="15.75" customHeight="1">
      <c r="A29" s="63"/>
      <c r="B29" s="88" t="s">
        <v>110</v>
      </c>
      <c r="C29" s="88"/>
      <c r="D29" s="93" t="e">
        <f>IF(G13="ano","Diskvalifikace",IF(Startovka!F2="N","Nenastoupil",IF(D28&gt;=256,"Výborně",IF(D28&gt;=224,"Velmi dobře",IF(D28&gt;=192,"Dobře",IF(D28&lt;=191.9,"Nehodnocen"," "))))))</f>
        <v>#VALUE!</v>
      </c>
      <c r="E29" s="93"/>
      <c r="F29" s="93"/>
      <c r="G29" s="93"/>
      <c r="H29" s="3"/>
      <c r="I29" s="3"/>
      <c r="J29" s="3"/>
      <c r="K29" s="3"/>
    </row>
    <row r="30" spans="1:11" ht="15" customHeight="1">
      <c r="A30" s="61"/>
      <c r="B30" s="69"/>
      <c r="C30" s="69"/>
      <c r="D30" s="69"/>
      <c r="E30" s="69"/>
      <c r="F30" s="69"/>
      <c r="G30" s="69"/>
      <c r="H30" s="48"/>
      <c r="I30" s="3"/>
      <c r="J30" s="3"/>
      <c r="K30" s="3"/>
    </row>
    <row r="31" spans="1:11" ht="15" customHeight="1">
      <c r="A31" s="61"/>
      <c r="B31" s="56"/>
      <c r="C31" s="56"/>
      <c r="D31" s="56"/>
      <c r="E31" s="56"/>
      <c r="F31" s="56"/>
      <c r="G31" s="56"/>
      <c r="H31" s="48"/>
      <c r="I31" s="3"/>
      <c r="J31" s="3"/>
      <c r="K31" s="3"/>
    </row>
    <row r="32" spans="1:11" ht="15" customHeight="1">
      <c r="A32" s="61"/>
      <c r="B32" s="56"/>
      <c r="C32" s="56"/>
      <c r="D32" s="56"/>
      <c r="E32" s="56"/>
      <c r="F32" s="56"/>
      <c r="G32" s="56"/>
      <c r="H32" s="48"/>
      <c r="I32" s="3"/>
      <c r="J32" s="3"/>
      <c r="K32" s="3"/>
    </row>
    <row r="33" spans="1:11" ht="15" customHeight="1">
      <c r="A33" s="61"/>
      <c r="B33" s="56"/>
      <c r="C33" s="56"/>
      <c r="D33" s="56"/>
      <c r="E33" s="56"/>
      <c r="F33" s="56"/>
      <c r="G33" s="56"/>
      <c r="H33" s="48"/>
      <c r="I33" s="3"/>
      <c r="J33" s="3"/>
      <c r="K33" s="3"/>
    </row>
    <row r="34" spans="1:11" ht="15" customHeight="1">
      <c r="A34" s="61"/>
      <c r="B34" s="56"/>
      <c r="C34" s="56"/>
      <c r="D34" s="56"/>
      <c r="E34" s="56"/>
      <c r="F34" s="56"/>
      <c r="G34" s="56"/>
      <c r="H34" s="48"/>
      <c r="I34" s="3"/>
      <c r="J34" s="3"/>
      <c r="K34" s="3"/>
    </row>
    <row r="35" spans="1:11" ht="15" customHeight="1">
      <c r="A35" s="61"/>
      <c r="B35" s="56"/>
      <c r="C35" s="56"/>
      <c r="D35" s="56"/>
      <c r="E35" s="56"/>
      <c r="F35" s="56"/>
      <c r="G35" s="56"/>
      <c r="H35" s="48"/>
      <c r="I35" s="3"/>
      <c r="J35" s="3"/>
      <c r="K35" s="3"/>
    </row>
    <row r="36" spans="1:11" ht="15" customHeight="1">
      <c r="A36" s="70"/>
      <c r="B36" s="57"/>
      <c r="C36" s="57"/>
      <c r="D36" s="57"/>
      <c r="E36" s="57"/>
      <c r="F36" s="57"/>
      <c r="G36" s="57"/>
      <c r="H36" s="48"/>
      <c r="I36" s="3"/>
      <c r="J36" s="3"/>
      <c r="K36" s="3"/>
    </row>
  </sheetData>
  <sheetProtection selectLockedCells="1" selectUnlockedCell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A1:G1"/>
    <mergeCell ref="A2:G2"/>
    <mergeCell ref="C3:G3"/>
    <mergeCell ref="C4:G4"/>
    <mergeCell ref="C5:G5"/>
    <mergeCell ref="D6:G6"/>
  </mergeCells>
  <conditionalFormatting sqref="D18:E27 G18:G27">
    <cfRule type="cellIs" priority="1" dxfId="0" operator="lessThan" stopIfTrue="1">
      <formula>0</formula>
    </cfRule>
  </conditionalFormatting>
  <printOptions/>
  <pageMargins left="0.11805555555555555" right="0.11805555555555555" top="0.19652777777777777" bottom="0.19652777777777777" header="0.5118055555555555" footer="0.19652777777777777"/>
  <pageSetup horizontalDpi="300" verticalDpi="300" orientation="landscape" scale="75"/>
  <headerFooter alignWithMargins="0">
    <oddFooter>&amp;C&amp;"Helvetica Neue,Běžné"&amp;12&amp;P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36"/>
  <sheetViews>
    <sheetView showGridLines="0" zoomScalePageLayoutView="0" workbookViewId="0" topLeftCell="A1">
      <selection activeCell="A1" sqref="A1"/>
    </sheetView>
  </sheetViews>
  <sheetFormatPr defaultColWidth="9.7109375" defaultRowHeight="15" customHeight="1"/>
  <cols>
    <col min="1" max="1" width="14.7109375" style="1" customWidth="1"/>
    <col min="2" max="2" width="7.57421875" style="1" customWidth="1"/>
    <col min="3" max="3" width="69.28125" style="1" customWidth="1"/>
    <col min="4" max="5" width="16.28125" style="1" customWidth="1"/>
    <col min="6" max="6" width="5.8515625" style="1" customWidth="1"/>
    <col min="7" max="7" width="17.7109375" style="1" customWidth="1"/>
    <col min="8" max="8" width="7.57421875" style="1" customWidth="1"/>
    <col min="9" max="9" width="8.7109375" style="1" customWidth="1"/>
    <col min="10" max="11" width="9.00390625" style="1" customWidth="1"/>
    <col min="12" max="16384" width="9.7109375" style="1" customWidth="1"/>
  </cols>
  <sheetData>
    <row r="1" spans="1:11" ht="21" customHeight="1">
      <c r="A1" s="78" t="s">
        <v>91</v>
      </c>
      <c r="B1" s="78"/>
      <c r="C1" s="78"/>
      <c r="D1" s="78"/>
      <c r="E1" s="78"/>
      <c r="F1" s="78"/>
      <c r="G1" s="78"/>
      <c r="H1" s="45"/>
      <c r="I1" s="3"/>
      <c r="J1" s="3"/>
      <c r="K1" s="3"/>
    </row>
    <row r="2" spans="1:11" ht="129.75" customHeight="1">
      <c r="A2" s="79"/>
      <c r="B2" s="79"/>
      <c r="C2" s="79"/>
      <c r="D2" s="79"/>
      <c r="E2" s="79"/>
      <c r="F2" s="79"/>
      <c r="G2" s="79"/>
      <c r="H2" s="45"/>
      <c r="I2" s="3"/>
      <c r="J2" s="3"/>
      <c r="K2" s="3"/>
    </row>
    <row r="3" spans="1:11" ht="15.75" customHeight="1">
      <c r="A3" s="46" t="s">
        <v>92</v>
      </c>
      <c r="B3" s="47"/>
      <c r="C3" s="80" t="str">
        <f>Startovka!I2</f>
        <v>Dana Háková </v>
      </c>
      <c r="D3" s="80"/>
      <c r="E3" s="80"/>
      <c r="F3" s="80"/>
      <c r="G3" s="80"/>
      <c r="H3" s="48"/>
      <c r="I3" s="3"/>
      <c r="J3" s="3"/>
      <c r="K3" s="3"/>
    </row>
    <row r="4" spans="1:11" ht="15.75" customHeight="1">
      <c r="A4" s="46" t="s">
        <v>93</v>
      </c>
      <c r="B4" s="47"/>
      <c r="C4" s="80" t="str">
        <f>Startovka!I3</f>
        <v>Zkoušky Obedience Chomutov </v>
      </c>
      <c r="D4" s="80"/>
      <c r="E4" s="80"/>
      <c r="F4" s="80"/>
      <c r="G4" s="80"/>
      <c r="H4" s="48"/>
      <c r="I4" s="3"/>
      <c r="J4" s="3"/>
      <c r="K4" s="3"/>
    </row>
    <row r="5" spans="1:11" ht="15.75" customHeight="1">
      <c r="A5" s="46" t="s">
        <v>94</v>
      </c>
      <c r="B5" s="47"/>
      <c r="C5" s="81">
        <f>Startovka!I4</f>
        <v>45444</v>
      </c>
      <c r="D5" s="81"/>
      <c r="E5" s="81"/>
      <c r="F5" s="81"/>
      <c r="G5" s="81"/>
      <c r="H5" s="49"/>
      <c r="I5" s="50"/>
      <c r="J5" s="50"/>
      <c r="K5" s="50"/>
    </row>
    <row r="6" spans="1:11" ht="15.75" customHeight="1">
      <c r="A6" s="46" t="s">
        <v>95</v>
      </c>
      <c r="B6" s="47"/>
      <c r="C6" s="51" t="b">
        <f>D17</f>
        <v>0</v>
      </c>
      <c r="D6" s="82" t="b">
        <f>IF(E17="není"," ",E17)</f>
        <v>0</v>
      </c>
      <c r="E6" s="82"/>
      <c r="F6" s="82"/>
      <c r="G6" s="82"/>
      <c r="H6" s="83"/>
      <c r="I6" s="83"/>
      <c r="J6" s="83"/>
      <c r="K6" s="83"/>
    </row>
    <row r="7" spans="1:11" ht="15.75" customHeight="1">
      <c r="A7" s="46" t="s">
        <v>96</v>
      </c>
      <c r="B7" s="47"/>
      <c r="C7" s="51" t="b">
        <f>IF(C13="OB-Z",Startovka!I8,IF(C13="OB1",Startovka!I12,IF(C13="OB2",Startovka!I16,IF(C13="OB3",Startovka!I20))))</f>
        <v>0</v>
      </c>
      <c r="D7" s="82" t="b">
        <f>IF(E17="není"," ",IF(C13="OB-Z",Startovka!K8,IF(C13="OB1",Startovka!K12,IF(C13="OB2",Startovka!K16,IF(C13="OB3",Startovka!K20)))))</f>
        <v>0</v>
      </c>
      <c r="E7" s="82"/>
      <c r="F7" s="82"/>
      <c r="G7" s="82"/>
      <c r="H7" s="52"/>
      <c r="I7" s="53"/>
      <c r="J7" s="53"/>
      <c r="K7" s="53"/>
    </row>
    <row r="8" spans="1:11" ht="15.75" customHeight="1">
      <c r="A8" s="54"/>
      <c r="B8" s="55"/>
      <c r="C8" s="56"/>
      <c r="D8" s="57"/>
      <c r="E8" s="57"/>
      <c r="F8" s="57"/>
      <c r="G8" s="57"/>
      <c r="H8" s="48"/>
      <c r="I8" s="3"/>
      <c r="J8" s="3"/>
      <c r="K8" s="3"/>
    </row>
    <row r="9" spans="1:11" ht="19.5" customHeight="1">
      <c r="A9" s="84" t="s">
        <v>97</v>
      </c>
      <c r="B9" s="84"/>
      <c r="C9" s="58">
        <f>Startovka!B24</f>
        <v>0</v>
      </c>
      <c r="D9" s="85" t="s">
        <v>98</v>
      </c>
      <c r="E9" s="85"/>
      <c r="F9" s="85"/>
      <c r="G9" s="85"/>
      <c r="H9" s="3"/>
      <c r="I9" s="3"/>
      <c r="J9" s="3"/>
      <c r="K9" s="3"/>
    </row>
    <row r="10" spans="1:11" ht="19.5" customHeight="1">
      <c r="A10" s="84" t="s">
        <v>99</v>
      </c>
      <c r="B10" s="84"/>
      <c r="C10" s="58">
        <f>Startovka!C24</f>
        <v>0</v>
      </c>
      <c r="D10" s="86" t="s">
        <v>100</v>
      </c>
      <c r="E10" s="86"/>
      <c r="F10" s="86"/>
      <c r="G10" s="86"/>
      <c r="H10" s="3"/>
      <c r="I10" s="3"/>
      <c r="J10" s="3"/>
      <c r="K10" s="3"/>
    </row>
    <row r="11" spans="1:11" ht="19.5" customHeight="1">
      <c r="A11" s="84" t="s">
        <v>101</v>
      </c>
      <c r="B11" s="84"/>
      <c r="C11" s="58">
        <f>Startovka!D24</f>
        <v>0</v>
      </c>
      <c r="D11" s="86"/>
      <c r="E11" s="86"/>
      <c r="F11" s="86"/>
      <c r="G11" s="86"/>
      <c r="H11" s="3"/>
      <c r="I11" s="3"/>
      <c r="J11" s="3"/>
      <c r="K11" s="3"/>
    </row>
    <row r="12" spans="1:11" ht="19.5" customHeight="1">
      <c r="A12" s="84" t="s">
        <v>102</v>
      </c>
      <c r="B12" s="84"/>
      <c r="C12" s="58">
        <f>Startovka!A24</f>
        <v>0</v>
      </c>
      <c r="D12" s="86"/>
      <c r="E12" s="86"/>
      <c r="F12" s="86"/>
      <c r="G12" s="86"/>
      <c r="H12" s="3"/>
      <c r="I12" s="3"/>
      <c r="J12" s="3"/>
      <c r="K12" s="3"/>
    </row>
    <row r="13" spans="1:11" ht="19.5" customHeight="1">
      <c r="A13" s="84" t="s">
        <v>103</v>
      </c>
      <c r="B13" s="84"/>
      <c r="C13" s="58">
        <f>Startovka!E24</f>
        <v>0</v>
      </c>
      <c r="D13" s="87" t="s">
        <v>104</v>
      </c>
      <c r="E13" s="87"/>
      <c r="F13" s="87"/>
      <c r="G13" s="28"/>
      <c r="H13" s="3"/>
      <c r="I13" s="3"/>
      <c r="J13" s="3"/>
      <c r="K13" s="3"/>
    </row>
    <row r="14" spans="1:11" ht="19.5" customHeight="1">
      <c r="A14" s="84" t="s">
        <v>105</v>
      </c>
      <c r="B14" s="84"/>
      <c r="C14" s="59" t="str">
        <f>Výsledky!G24</f>
        <v>neurčeno</v>
      </c>
      <c r="D14" s="87" t="str">
        <f>IF(C13="OB3","Žlutá karta"," ")</f>
        <v> </v>
      </c>
      <c r="E14" s="87"/>
      <c r="F14" s="87"/>
      <c r="G14" s="28"/>
      <c r="H14" s="3"/>
      <c r="I14" s="3"/>
      <c r="J14" s="3"/>
      <c r="K14" s="3"/>
    </row>
    <row r="15" spans="1:11" ht="15" customHeight="1">
      <c r="A15" s="61"/>
      <c r="B15" s="57"/>
      <c r="C15" s="57"/>
      <c r="D15" s="62"/>
      <c r="E15" s="62"/>
      <c r="F15" s="62"/>
      <c r="G15" s="62"/>
      <c r="H15" s="48"/>
      <c r="I15" s="3"/>
      <c r="J15" s="3"/>
      <c r="K15" s="3"/>
    </row>
    <row r="16" spans="1:11" ht="47.25" customHeight="1">
      <c r="A16" s="63"/>
      <c r="B16" s="30" t="s">
        <v>52</v>
      </c>
      <c r="C16" s="30" t="s">
        <v>53</v>
      </c>
      <c r="D16" s="30" t="s">
        <v>106</v>
      </c>
      <c r="E16" s="30" t="s">
        <v>107</v>
      </c>
      <c r="F16" s="30" t="s">
        <v>54</v>
      </c>
      <c r="G16" s="30" t="s">
        <v>108</v>
      </c>
      <c r="H16" s="3"/>
      <c r="I16" s="3"/>
      <c r="J16" s="3"/>
      <c r="K16" s="3"/>
    </row>
    <row r="17" spans="1:11" ht="15.75" customHeight="1">
      <c r="A17" s="63"/>
      <c r="B17" s="64"/>
      <c r="C17" s="64"/>
      <c r="D17" s="65" t="b">
        <f>IF(C13="OB-Z",Startovka!I7,IF(C13="OB1",Startovka!I11,IF(C13="OB2",Startovka!I15,IF(C13="OB3",Startovka!I19))))</f>
        <v>0</v>
      </c>
      <c r="E17" s="65" t="b">
        <f>IF(C13="OB-Z",Startovka!K7,IF(C13="OB1",Startovka!K11,IF(C13="OB2",Startovka!K15,IF(C13="OB3",Startovka!K19))))</f>
        <v>0</v>
      </c>
      <c r="F17" s="64"/>
      <c r="G17" s="64"/>
      <c r="H17" s="3"/>
      <c r="I17" s="3"/>
      <c r="J17" s="3"/>
      <c r="K17" s="3"/>
    </row>
    <row r="18" spans="1:11" ht="15.75" customHeight="1">
      <c r="A18" s="63"/>
      <c r="B18" s="31">
        <v>1</v>
      </c>
      <c r="C18" s="32" t="str">
        <f>IF(C13="OB-Z",Cviky!B3,IF(C13="OB1",Cviky!F3,IF(C13="OB2",Cviky!J3,IF(C13="OB3",Cviky!N3," "))))</f>
        <v> </v>
      </c>
      <c r="D18" s="66"/>
      <c r="E18" s="66"/>
      <c r="F18" s="6" t="str">
        <f>IF(C13="OB-Z",Cviky!C3,IF(C13="OB1",Cviky!G3,IF(C13="OB2",Cviky!K3,IF(C13="OB3",Cviky!O3," "))))</f>
        <v> </v>
      </c>
      <c r="G18" s="67" t="e">
        <f>IF(E17="není",H18,I18)</f>
        <v>#VALUE!</v>
      </c>
      <c r="H18" s="68" t="e">
        <f aca="true" t="shared" si="0" ref="H18:H27">SUM(D18*F18)</f>
        <v>#VALUE!</v>
      </c>
      <c r="I18" s="68" t="e">
        <f aca="true" t="shared" si="1" ref="I18:I27">SUM(((D18+E18)*F18)/2)</f>
        <v>#VALUE!</v>
      </c>
      <c r="J18" s="3"/>
      <c r="K18" s="3"/>
    </row>
    <row r="19" spans="1:11" ht="15.75" customHeight="1">
      <c r="A19" s="63"/>
      <c r="B19" s="31">
        <v>2</v>
      </c>
      <c r="C19" s="32" t="str">
        <f>IF(C13="OB-Z",Cviky!B4,IF(C13="OB1",Cviky!F4,IF(C13="OB2",Cviky!J4,IF(C13="OB3",Cviky!N4," "))))</f>
        <v> </v>
      </c>
      <c r="D19" s="66"/>
      <c r="E19" s="66"/>
      <c r="F19" s="6" t="str">
        <f>IF(C13="OB-Z",Cviky!C4,IF(C13="OB1",Cviky!G4,IF(C13="OB2",Cviky!K4,IF(C13="OB3",Cviky!O4," "))))</f>
        <v> </v>
      </c>
      <c r="G19" s="67" t="e">
        <f>IF(E17="není",H19,I19)</f>
        <v>#VALUE!</v>
      </c>
      <c r="H19" s="68" t="e">
        <f t="shared" si="0"/>
        <v>#VALUE!</v>
      </c>
      <c r="I19" s="68" t="e">
        <f t="shared" si="1"/>
        <v>#VALUE!</v>
      </c>
      <c r="J19" s="3"/>
      <c r="K19" s="3"/>
    </row>
    <row r="20" spans="1:11" ht="15.75" customHeight="1">
      <c r="A20" s="63"/>
      <c r="B20" s="31">
        <v>3</v>
      </c>
      <c r="C20" s="32" t="str">
        <f>IF(C13="OB-Z",Cviky!B5,IF(C13="OB1",Cviky!F5,IF(C13="OB2",Cviky!J5,IF(C13="OB3",Cviky!N5," "))))</f>
        <v> </v>
      </c>
      <c r="D20" s="66"/>
      <c r="E20" s="66"/>
      <c r="F20" s="6" t="str">
        <f>IF(C13="OB-Z",Cviky!C5,IF(C13="OB1",Cviky!G5,IF(C13="OB2",Cviky!K5,IF(C13="OB3",Cviky!O5," "))))</f>
        <v> </v>
      </c>
      <c r="G20" s="67" t="e">
        <f>IF(E17="není",H20,I20)</f>
        <v>#VALUE!</v>
      </c>
      <c r="H20" s="68" t="e">
        <f t="shared" si="0"/>
        <v>#VALUE!</v>
      </c>
      <c r="I20" s="68" t="e">
        <f t="shared" si="1"/>
        <v>#VALUE!</v>
      </c>
      <c r="J20" s="3"/>
      <c r="K20" s="3"/>
    </row>
    <row r="21" spans="1:11" ht="15.75" customHeight="1">
      <c r="A21" s="63"/>
      <c r="B21" s="31">
        <v>4</v>
      </c>
      <c r="C21" s="32" t="str">
        <f>IF(C13="OB-Z",Cviky!B6,IF(C13="OB1",Cviky!F6,IF(C13="OB2",Cviky!J6,IF(C13="OB3",Cviky!N6," "))))</f>
        <v> </v>
      </c>
      <c r="D21" s="66"/>
      <c r="E21" s="66"/>
      <c r="F21" s="6" t="str">
        <f>IF(C13="OB-Z",Cviky!C6,IF(C13="OB1",Cviky!G6,IF(C13="OB2",Cviky!K6,IF(C13="OB3",Cviky!O6," "))))</f>
        <v> </v>
      </c>
      <c r="G21" s="67" t="e">
        <f>IF(E17="není",H21,I21)</f>
        <v>#VALUE!</v>
      </c>
      <c r="H21" s="68" t="e">
        <f t="shared" si="0"/>
        <v>#VALUE!</v>
      </c>
      <c r="I21" s="68" t="e">
        <f t="shared" si="1"/>
        <v>#VALUE!</v>
      </c>
      <c r="J21" s="3"/>
      <c r="K21" s="3"/>
    </row>
    <row r="22" spans="1:11" ht="15.75" customHeight="1">
      <c r="A22" s="63"/>
      <c r="B22" s="31">
        <v>5</v>
      </c>
      <c r="C22" s="32" t="str">
        <f>IF(C13="OB-Z",Cviky!B7,IF(C13="OB1",Cviky!F7,IF(C13="OB2",Cviky!J7,IF(C13="OB3",Cviky!N7," "))))</f>
        <v> </v>
      </c>
      <c r="D22" s="66"/>
      <c r="E22" s="66"/>
      <c r="F22" s="6" t="str">
        <f>IF(C13="OB-Z",Cviky!C7,IF(C13="OB1",Cviky!G7,IF(C13="OB2",Cviky!K7,IF(C13="OB3",Cviky!O7," "))))</f>
        <v> </v>
      </c>
      <c r="G22" s="67" t="e">
        <f>IF(E17="není",H22,I22)</f>
        <v>#VALUE!</v>
      </c>
      <c r="H22" s="68" t="e">
        <f t="shared" si="0"/>
        <v>#VALUE!</v>
      </c>
      <c r="I22" s="68" t="e">
        <f t="shared" si="1"/>
        <v>#VALUE!</v>
      </c>
      <c r="J22" s="3"/>
      <c r="K22" s="3"/>
    </row>
    <row r="23" spans="1:11" ht="15.75" customHeight="1">
      <c r="A23" s="63"/>
      <c r="B23" s="31">
        <v>6</v>
      </c>
      <c r="C23" s="32" t="str">
        <f>IF(C13="OB-Z",Cviky!B8,IF(C13="OB1",Cviky!F8,IF(C13="OB2",Cviky!J8,IF(C13="OB3",Cviky!N8," "))))</f>
        <v> </v>
      </c>
      <c r="D23" s="66"/>
      <c r="E23" s="66"/>
      <c r="F23" s="6" t="str">
        <f>IF(C13="OB-Z",Cviky!C8,IF(C13="OB1",Cviky!G8,IF(C13="OB2",Cviky!K8,IF(C13="OB3",Cviky!O8," "))))</f>
        <v> </v>
      </c>
      <c r="G23" s="67" t="e">
        <f>IF(E17="není",H23,I23)</f>
        <v>#VALUE!</v>
      </c>
      <c r="H23" s="68" t="e">
        <f t="shared" si="0"/>
        <v>#VALUE!</v>
      </c>
      <c r="I23" s="68" t="e">
        <f t="shared" si="1"/>
        <v>#VALUE!</v>
      </c>
      <c r="J23" s="3"/>
      <c r="K23" s="3"/>
    </row>
    <row r="24" spans="1:11" ht="15.75" customHeight="1">
      <c r="A24" s="63"/>
      <c r="B24" s="31">
        <v>7</v>
      </c>
      <c r="C24" s="32" t="str">
        <f>IF(C13="OB-Z",Cviky!B9,IF(C13="OB1",Cviky!F9,IF(C13="OB2",Cviky!J9,IF(C13="OB3",Cviky!N9," "))))</f>
        <v> </v>
      </c>
      <c r="D24" s="66"/>
      <c r="E24" s="66"/>
      <c r="F24" s="6" t="str">
        <f>IF(C13="OB-Z",Cviky!C9,IF(C13="OB1",Cviky!G9,IF(C13="OB2",Cviky!K9,IF(C13="OB3",Cviky!O9," "))))</f>
        <v> </v>
      </c>
      <c r="G24" s="67" t="e">
        <f>IF(E17="není",H24,I24)</f>
        <v>#VALUE!</v>
      </c>
      <c r="H24" s="68" t="e">
        <f t="shared" si="0"/>
        <v>#VALUE!</v>
      </c>
      <c r="I24" s="68" t="e">
        <f t="shared" si="1"/>
        <v>#VALUE!</v>
      </c>
      <c r="J24" s="3"/>
      <c r="K24" s="3"/>
    </row>
    <row r="25" spans="1:11" ht="15.75" customHeight="1">
      <c r="A25" s="63"/>
      <c r="B25" s="31">
        <v>8</v>
      </c>
      <c r="C25" s="32" t="str">
        <f>IF(C13="OB-Z",Cviky!B10,IF(C13="OB1",Cviky!F10,IF(C13="OB2",Cviky!J10,IF(C13="OB3",Cviky!N10," "))))</f>
        <v> </v>
      </c>
      <c r="D25" s="66"/>
      <c r="E25" s="66"/>
      <c r="F25" s="6" t="str">
        <f>IF(C13="OB-Z",Cviky!C10,IF(C13="OB1",Cviky!G10,IF(C13="OB2",Cviky!K10,IF(C13="OB3",Cviky!O10," "))))</f>
        <v> </v>
      </c>
      <c r="G25" s="67" t="e">
        <f>IF(E17="není",H25,I25)</f>
        <v>#VALUE!</v>
      </c>
      <c r="H25" s="68" t="e">
        <f t="shared" si="0"/>
        <v>#VALUE!</v>
      </c>
      <c r="I25" s="68" t="e">
        <f t="shared" si="1"/>
        <v>#VALUE!</v>
      </c>
      <c r="J25" s="3"/>
      <c r="K25" s="3"/>
    </row>
    <row r="26" spans="1:11" ht="15.75" customHeight="1">
      <c r="A26" s="63"/>
      <c r="B26" s="31">
        <v>9</v>
      </c>
      <c r="C26" s="32" t="str">
        <f>IF(C13="OB-Z",Cviky!B11,IF(C13="OB1",Cviky!F11,IF(C13="OB2",Cviky!J11,IF(C13="OB3",Cviky!N11," "))))</f>
        <v> </v>
      </c>
      <c r="D26" s="66"/>
      <c r="E26" s="66"/>
      <c r="F26" s="6" t="str">
        <f>IF(C13="OB-Z",Cviky!C11,IF(C13="OB1",Cviky!G11,IF(C13="OB2",Cviky!K11,IF(C13="OB3",Cviky!O11," "))))</f>
        <v> </v>
      </c>
      <c r="G26" s="67" t="e">
        <f>IF(E17="není",H26,I26)</f>
        <v>#VALUE!</v>
      </c>
      <c r="H26" s="68" t="e">
        <f t="shared" si="0"/>
        <v>#VALUE!</v>
      </c>
      <c r="I26" s="68" t="e">
        <f t="shared" si="1"/>
        <v>#VALUE!</v>
      </c>
      <c r="J26" s="3"/>
      <c r="K26" s="3"/>
    </row>
    <row r="27" spans="1:11" ht="15.75" customHeight="1">
      <c r="A27" s="63"/>
      <c r="B27" s="31">
        <v>10</v>
      </c>
      <c r="C27" s="32" t="str">
        <f>IF(C13="OB-Z",Cviky!B12,IF(C13="OB2",Cviky!J12,IF(C13="OB3",Cviky!N12," ")))</f>
        <v> </v>
      </c>
      <c r="D27" s="66"/>
      <c r="E27" s="66"/>
      <c r="F27" s="6" t="str">
        <f>IF(C13="OB-Z",Cviky!C12,IF(C13="OB1",Cviky!G12,IF(C13="OB2",Cviky!K12,IF(C13="OB3",Cviky!O12," "))))</f>
        <v> </v>
      </c>
      <c r="G27" s="67" t="e">
        <f>IF(E17="není",H27,I27)</f>
        <v>#VALUE!</v>
      </c>
      <c r="H27" s="68" t="e">
        <f t="shared" si="0"/>
        <v>#VALUE!</v>
      </c>
      <c r="I27" s="68" t="e">
        <f t="shared" si="1"/>
        <v>#VALUE!</v>
      </c>
      <c r="J27" s="3"/>
      <c r="K27" s="3"/>
    </row>
    <row r="28" spans="1:11" ht="15.75" customHeight="1">
      <c r="A28" s="63"/>
      <c r="B28" s="88" t="s">
        <v>109</v>
      </c>
      <c r="C28" s="88"/>
      <c r="D28" s="91" t="e">
        <f>IF(G13="ano","0",IF(G14="ano",H28-20,SUM(G18:G27)))</f>
        <v>#VALUE!</v>
      </c>
      <c r="E28" s="91"/>
      <c r="F28" s="91"/>
      <c r="G28" s="91"/>
      <c r="H28" s="68" t="e">
        <f>SUM(G18:G27)</f>
        <v>#VALUE!</v>
      </c>
      <c r="I28" s="68"/>
      <c r="J28" s="3"/>
      <c r="K28" s="3"/>
    </row>
    <row r="29" spans="1:11" ht="15.75" customHeight="1">
      <c r="A29" s="63"/>
      <c r="B29" s="88" t="s">
        <v>110</v>
      </c>
      <c r="C29" s="88"/>
      <c r="D29" s="93" t="e">
        <f>IF(G13="ano","Diskvalifikace",IF(Startovka!F2="N","Nenastoupil",IF(D28&gt;=256,"Výborně",IF(D28&gt;=224,"Velmi dobře",IF(D28&gt;=192,"Dobře",IF(D28&lt;=191.9,"Nehodnocen"," "))))))</f>
        <v>#VALUE!</v>
      </c>
      <c r="E29" s="93"/>
      <c r="F29" s="93"/>
      <c r="G29" s="93"/>
      <c r="H29" s="3"/>
      <c r="I29" s="3"/>
      <c r="J29" s="3"/>
      <c r="K29" s="3"/>
    </row>
    <row r="30" spans="1:11" ht="15" customHeight="1">
      <c r="A30" s="61"/>
      <c r="B30" s="69"/>
      <c r="C30" s="69"/>
      <c r="D30" s="69"/>
      <c r="E30" s="69"/>
      <c r="F30" s="69"/>
      <c r="G30" s="69"/>
      <c r="H30" s="48"/>
      <c r="I30" s="3"/>
      <c r="J30" s="3"/>
      <c r="K30" s="3"/>
    </row>
    <row r="31" spans="1:11" ht="15" customHeight="1">
      <c r="A31" s="61"/>
      <c r="B31" s="56"/>
      <c r="C31" s="56"/>
      <c r="D31" s="56"/>
      <c r="E31" s="56"/>
      <c r="F31" s="56"/>
      <c r="G31" s="56"/>
      <c r="H31" s="48"/>
      <c r="I31" s="3"/>
      <c r="J31" s="3"/>
      <c r="K31" s="3"/>
    </row>
    <row r="32" spans="1:11" ht="15" customHeight="1">
      <c r="A32" s="61"/>
      <c r="B32" s="56"/>
      <c r="C32" s="56"/>
      <c r="D32" s="56"/>
      <c r="E32" s="56"/>
      <c r="F32" s="56"/>
      <c r="G32" s="56"/>
      <c r="H32" s="48"/>
      <c r="I32" s="3"/>
      <c r="J32" s="3"/>
      <c r="K32" s="3"/>
    </row>
    <row r="33" spans="1:11" ht="15" customHeight="1">
      <c r="A33" s="61"/>
      <c r="B33" s="56"/>
      <c r="C33" s="56"/>
      <c r="D33" s="56"/>
      <c r="E33" s="56"/>
      <c r="F33" s="56"/>
      <c r="G33" s="56"/>
      <c r="H33" s="48"/>
      <c r="I33" s="3"/>
      <c r="J33" s="3"/>
      <c r="K33" s="3"/>
    </row>
    <row r="34" spans="1:11" ht="15" customHeight="1">
      <c r="A34" s="61"/>
      <c r="B34" s="56"/>
      <c r="C34" s="56"/>
      <c r="D34" s="56"/>
      <c r="E34" s="56"/>
      <c r="F34" s="56"/>
      <c r="G34" s="56"/>
      <c r="H34" s="48"/>
      <c r="I34" s="3"/>
      <c r="J34" s="3"/>
      <c r="K34" s="3"/>
    </row>
    <row r="35" spans="1:11" ht="15" customHeight="1">
      <c r="A35" s="61"/>
      <c r="B35" s="56"/>
      <c r="C35" s="56"/>
      <c r="D35" s="56"/>
      <c r="E35" s="56"/>
      <c r="F35" s="56"/>
      <c r="G35" s="56"/>
      <c r="H35" s="48"/>
      <c r="I35" s="3"/>
      <c r="J35" s="3"/>
      <c r="K35" s="3"/>
    </row>
    <row r="36" spans="1:11" ht="15" customHeight="1">
      <c r="A36" s="70"/>
      <c r="B36" s="57"/>
      <c r="C36" s="57"/>
      <c r="D36" s="57"/>
      <c r="E36" s="57"/>
      <c r="F36" s="57"/>
      <c r="G36" s="57"/>
      <c r="H36" s="48"/>
      <c r="I36" s="3"/>
      <c r="J36" s="3"/>
      <c r="K36" s="3"/>
    </row>
  </sheetData>
  <sheetProtection selectLockedCells="1" selectUnlockedCell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A1:G1"/>
    <mergeCell ref="A2:G2"/>
    <mergeCell ref="C3:G3"/>
    <mergeCell ref="C4:G4"/>
    <mergeCell ref="C5:G5"/>
    <mergeCell ref="D6:G6"/>
  </mergeCells>
  <conditionalFormatting sqref="D18:E27 G18:G27">
    <cfRule type="cellIs" priority="1" dxfId="0" operator="lessThan" stopIfTrue="1">
      <formula>0</formula>
    </cfRule>
  </conditionalFormatting>
  <printOptions/>
  <pageMargins left="0.11805555555555555" right="0.11805555555555555" top="0.19652777777777777" bottom="0.19652777777777777" header="0.5118055555555555" footer="0.19652777777777777"/>
  <pageSetup horizontalDpi="300" verticalDpi="300" orientation="landscape" scale="75"/>
  <headerFooter alignWithMargins="0">
    <oddFooter>&amp;C&amp;"Helvetica Neue,Běžné"&amp;12&amp;P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36"/>
  <sheetViews>
    <sheetView showGridLines="0" zoomScalePageLayoutView="0" workbookViewId="0" topLeftCell="A1">
      <selection activeCell="A1" sqref="A1"/>
    </sheetView>
  </sheetViews>
  <sheetFormatPr defaultColWidth="9.7109375" defaultRowHeight="15" customHeight="1"/>
  <cols>
    <col min="1" max="1" width="14.7109375" style="1" customWidth="1"/>
    <col min="2" max="2" width="7.57421875" style="1" customWidth="1"/>
    <col min="3" max="3" width="69.28125" style="1" customWidth="1"/>
    <col min="4" max="5" width="16.28125" style="1" customWidth="1"/>
    <col min="6" max="6" width="5.8515625" style="1" customWidth="1"/>
    <col min="7" max="7" width="17.7109375" style="1" customWidth="1"/>
    <col min="8" max="8" width="7.57421875" style="1" customWidth="1"/>
    <col min="9" max="9" width="8.7109375" style="1" customWidth="1"/>
    <col min="10" max="11" width="9.00390625" style="1" customWidth="1"/>
    <col min="12" max="16384" width="9.7109375" style="1" customWidth="1"/>
  </cols>
  <sheetData>
    <row r="1" spans="1:11" ht="21" customHeight="1">
      <c r="A1" s="78" t="s">
        <v>91</v>
      </c>
      <c r="B1" s="78"/>
      <c r="C1" s="78"/>
      <c r="D1" s="78"/>
      <c r="E1" s="78"/>
      <c r="F1" s="78"/>
      <c r="G1" s="78"/>
      <c r="H1" s="45"/>
      <c r="I1" s="3"/>
      <c r="J1" s="3"/>
      <c r="K1" s="3"/>
    </row>
    <row r="2" spans="1:11" ht="129.75" customHeight="1">
      <c r="A2" s="79"/>
      <c r="B2" s="79"/>
      <c r="C2" s="79"/>
      <c r="D2" s="79"/>
      <c r="E2" s="79"/>
      <c r="F2" s="79"/>
      <c r="G2" s="79"/>
      <c r="H2" s="45"/>
      <c r="I2" s="3"/>
      <c r="J2" s="3"/>
      <c r="K2" s="3"/>
    </row>
    <row r="3" spans="1:11" ht="15.75" customHeight="1">
      <c r="A3" s="46" t="s">
        <v>92</v>
      </c>
      <c r="B3" s="47"/>
      <c r="C3" s="80" t="str">
        <f>Startovka!I2</f>
        <v>Dana Háková </v>
      </c>
      <c r="D3" s="80"/>
      <c r="E3" s="80"/>
      <c r="F3" s="80"/>
      <c r="G3" s="80"/>
      <c r="H3" s="48"/>
      <c r="I3" s="3"/>
      <c r="J3" s="3"/>
      <c r="K3" s="3"/>
    </row>
    <row r="4" spans="1:11" ht="15.75" customHeight="1">
      <c r="A4" s="46" t="s">
        <v>93</v>
      </c>
      <c r="B4" s="47"/>
      <c r="C4" s="80" t="str">
        <f>Startovka!I3</f>
        <v>Zkoušky Obedience Chomutov </v>
      </c>
      <c r="D4" s="80"/>
      <c r="E4" s="80"/>
      <c r="F4" s="80"/>
      <c r="G4" s="80"/>
      <c r="H4" s="48"/>
      <c r="I4" s="3"/>
      <c r="J4" s="3"/>
      <c r="K4" s="3"/>
    </row>
    <row r="5" spans="1:11" ht="15.75" customHeight="1">
      <c r="A5" s="46" t="s">
        <v>94</v>
      </c>
      <c r="B5" s="47"/>
      <c r="C5" s="81">
        <f>Startovka!I4</f>
        <v>45444</v>
      </c>
      <c r="D5" s="81"/>
      <c r="E5" s="81"/>
      <c r="F5" s="81"/>
      <c r="G5" s="81"/>
      <c r="H5" s="49"/>
      <c r="I5" s="50"/>
      <c r="J5" s="50"/>
      <c r="K5" s="50"/>
    </row>
    <row r="6" spans="1:11" ht="15.75" customHeight="1">
      <c r="A6" s="46" t="s">
        <v>95</v>
      </c>
      <c r="B6" s="47"/>
      <c r="C6" s="51" t="b">
        <f>D17</f>
        <v>0</v>
      </c>
      <c r="D6" s="82" t="b">
        <f>IF(E17="není"," ",E17)</f>
        <v>0</v>
      </c>
      <c r="E6" s="82"/>
      <c r="F6" s="82"/>
      <c r="G6" s="82"/>
      <c r="H6" s="83"/>
      <c r="I6" s="83"/>
      <c r="J6" s="83"/>
      <c r="K6" s="83"/>
    </row>
    <row r="7" spans="1:11" ht="15.75" customHeight="1">
      <c r="A7" s="46" t="s">
        <v>96</v>
      </c>
      <c r="B7" s="47"/>
      <c r="C7" s="51" t="b">
        <f>IF(C13="OB-Z",Startovka!I8,IF(C13="OB1",Startovka!I12,IF(C13="OB2",Startovka!I16,IF(C13="OB3",Startovka!I20))))</f>
        <v>0</v>
      </c>
      <c r="D7" s="82" t="b">
        <f>IF(E17="není"," ",IF(C13="OB-Z",Startovka!K8,IF(C13="OB1",Startovka!K12,IF(C13="OB2",Startovka!K16,IF(C13="OB3",Startovka!K20)))))</f>
        <v>0</v>
      </c>
      <c r="E7" s="82"/>
      <c r="F7" s="82"/>
      <c r="G7" s="82"/>
      <c r="H7" s="52"/>
      <c r="I7" s="53"/>
      <c r="J7" s="53"/>
      <c r="K7" s="53"/>
    </row>
    <row r="8" spans="1:11" ht="15.75" customHeight="1">
      <c r="A8" s="54"/>
      <c r="B8" s="55"/>
      <c r="C8" s="56"/>
      <c r="D8" s="57"/>
      <c r="E8" s="57"/>
      <c r="F8" s="57"/>
      <c r="G8" s="57"/>
      <c r="H8" s="48"/>
      <c r="I8" s="3"/>
      <c r="J8" s="3"/>
      <c r="K8" s="3"/>
    </row>
    <row r="9" spans="1:11" ht="19.5" customHeight="1">
      <c r="A9" s="84" t="s">
        <v>97</v>
      </c>
      <c r="B9" s="84"/>
      <c r="C9" s="58">
        <f>Startovka!B25</f>
        <v>0</v>
      </c>
      <c r="D9" s="85" t="s">
        <v>98</v>
      </c>
      <c r="E9" s="85"/>
      <c r="F9" s="85"/>
      <c r="G9" s="85"/>
      <c r="H9" s="3"/>
      <c r="I9" s="3"/>
      <c r="J9" s="3"/>
      <c r="K9" s="3"/>
    </row>
    <row r="10" spans="1:11" ht="19.5" customHeight="1">
      <c r="A10" s="84" t="s">
        <v>99</v>
      </c>
      <c r="B10" s="84"/>
      <c r="C10" s="58">
        <f>Startovka!C25</f>
        <v>0</v>
      </c>
      <c r="D10" s="86" t="s">
        <v>100</v>
      </c>
      <c r="E10" s="86"/>
      <c r="F10" s="86"/>
      <c r="G10" s="86"/>
      <c r="H10" s="3"/>
      <c r="I10" s="3"/>
      <c r="J10" s="3"/>
      <c r="K10" s="3"/>
    </row>
    <row r="11" spans="1:11" ht="19.5" customHeight="1">
      <c r="A11" s="84" t="s">
        <v>101</v>
      </c>
      <c r="B11" s="84"/>
      <c r="C11" s="58">
        <f>Startovka!D25</f>
        <v>0</v>
      </c>
      <c r="D11" s="86"/>
      <c r="E11" s="86"/>
      <c r="F11" s="86"/>
      <c r="G11" s="86"/>
      <c r="H11" s="3"/>
      <c r="I11" s="3"/>
      <c r="J11" s="3"/>
      <c r="K11" s="3"/>
    </row>
    <row r="12" spans="1:11" ht="19.5" customHeight="1">
      <c r="A12" s="84" t="s">
        <v>102</v>
      </c>
      <c r="B12" s="84"/>
      <c r="C12" s="58">
        <f>Startovka!A25</f>
        <v>0</v>
      </c>
      <c r="D12" s="86"/>
      <c r="E12" s="86"/>
      <c r="F12" s="86"/>
      <c r="G12" s="86"/>
      <c r="H12" s="3"/>
      <c r="I12" s="3"/>
      <c r="J12" s="3"/>
      <c r="K12" s="3"/>
    </row>
    <row r="13" spans="1:11" ht="19.5" customHeight="1">
      <c r="A13" s="84" t="s">
        <v>103</v>
      </c>
      <c r="B13" s="84"/>
      <c r="C13" s="58">
        <f>Startovka!E25</f>
        <v>0</v>
      </c>
      <c r="D13" s="87" t="s">
        <v>104</v>
      </c>
      <c r="E13" s="87"/>
      <c r="F13" s="87"/>
      <c r="G13" s="28"/>
      <c r="H13" s="3"/>
      <c r="I13" s="3"/>
      <c r="J13" s="3"/>
      <c r="K13" s="3"/>
    </row>
    <row r="14" spans="1:11" ht="19.5" customHeight="1">
      <c r="A14" s="84" t="s">
        <v>105</v>
      </c>
      <c r="B14" s="84"/>
      <c r="C14" s="59" t="str">
        <f>Výsledky!G25</f>
        <v>neurčeno</v>
      </c>
      <c r="D14" s="87" t="str">
        <f>IF(C13="OB3","Žlutá karta"," ")</f>
        <v> </v>
      </c>
      <c r="E14" s="87"/>
      <c r="F14" s="87"/>
      <c r="G14" s="28"/>
      <c r="H14" s="3"/>
      <c r="I14" s="3"/>
      <c r="J14" s="3"/>
      <c r="K14" s="3"/>
    </row>
    <row r="15" spans="1:11" ht="15" customHeight="1">
      <c r="A15" s="61"/>
      <c r="B15" s="57"/>
      <c r="C15" s="57"/>
      <c r="D15" s="62"/>
      <c r="E15" s="62"/>
      <c r="F15" s="62"/>
      <c r="G15" s="62"/>
      <c r="H15" s="48"/>
      <c r="I15" s="3"/>
      <c r="J15" s="3"/>
      <c r="K15" s="3"/>
    </row>
    <row r="16" spans="1:11" ht="47.25" customHeight="1">
      <c r="A16" s="63"/>
      <c r="B16" s="30" t="s">
        <v>52</v>
      </c>
      <c r="C16" s="30" t="s">
        <v>53</v>
      </c>
      <c r="D16" s="30" t="s">
        <v>106</v>
      </c>
      <c r="E16" s="30" t="s">
        <v>107</v>
      </c>
      <c r="F16" s="30" t="s">
        <v>54</v>
      </c>
      <c r="G16" s="30" t="s">
        <v>108</v>
      </c>
      <c r="H16" s="3"/>
      <c r="I16" s="3"/>
      <c r="J16" s="3"/>
      <c r="K16" s="3"/>
    </row>
    <row r="17" spans="1:11" ht="15.75" customHeight="1">
      <c r="A17" s="63"/>
      <c r="B17" s="64"/>
      <c r="C17" s="64"/>
      <c r="D17" s="65" t="b">
        <f>IF(C13="OB-Z",Startovka!I7,IF(C13="OB1",Startovka!I11,IF(C13="OB2",Startovka!I15,IF(C13="OB3",Startovka!I19))))</f>
        <v>0</v>
      </c>
      <c r="E17" s="65" t="b">
        <f>IF(C13="OB-Z",Startovka!K7,IF(C13="OB1",Startovka!K11,IF(C13="OB2",Startovka!K15,IF(C13="OB3",Startovka!K19))))</f>
        <v>0</v>
      </c>
      <c r="F17" s="64"/>
      <c r="G17" s="64"/>
      <c r="H17" s="3"/>
      <c r="I17" s="3"/>
      <c r="J17" s="3"/>
      <c r="K17" s="3"/>
    </row>
    <row r="18" spans="1:11" ht="15.75" customHeight="1">
      <c r="A18" s="63"/>
      <c r="B18" s="31">
        <v>1</v>
      </c>
      <c r="C18" s="32" t="str">
        <f>IF(C13="OB-Z",Cviky!B3,IF(C13="OB1",Cviky!F3,IF(C13="OB2",Cviky!J3,IF(C13="OB3",Cviky!N3," "))))</f>
        <v> </v>
      </c>
      <c r="D18" s="66"/>
      <c r="E18" s="66"/>
      <c r="F18" s="6" t="str">
        <f>IF(C13="OB-Z",Cviky!C3,IF(C13="OB1",Cviky!G3,IF(C13="OB2",Cviky!K3,IF(C13="OB3",Cviky!O3," "))))</f>
        <v> </v>
      </c>
      <c r="G18" s="67" t="e">
        <f>IF(E17="není",H18,I18)</f>
        <v>#VALUE!</v>
      </c>
      <c r="H18" s="68" t="e">
        <f aca="true" t="shared" si="0" ref="H18:H27">SUM(D18*F18)</f>
        <v>#VALUE!</v>
      </c>
      <c r="I18" s="68" t="e">
        <f aca="true" t="shared" si="1" ref="I18:I27">SUM(((D18+E18)*F18)/2)</f>
        <v>#VALUE!</v>
      </c>
      <c r="J18" s="3"/>
      <c r="K18" s="3"/>
    </row>
    <row r="19" spans="1:11" ht="15.75" customHeight="1">
      <c r="A19" s="63"/>
      <c r="B19" s="31">
        <v>2</v>
      </c>
      <c r="C19" s="32" t="str">
        <f>IF(C13="OB-Z",Cviky!B4,IF(C13="OB1",Cviky!F4,IF(C13="OB2",Cviky!J4,IF(C13="OB3",Cviky!N4," "))))</f>
        <v> </v>
      </c>
      <c r="D19" s="66"/>
      <c r="E19" s="66"/>
      <c r="F19" s="6" t="str">
        <f>IF(C13="OB-Z",Cviky!C4,IF(C13="OB1",Cviky!G4,IF(C13="OB2",Cviky!K4,IF(C13="OB3",Cviky!O4," "))))</f>
        <v> </v>
      </c>
      <c r="G19" s="67" t="e">
        <f>IF(E17="není",H19,I19)</f>
        <v>#VALUE!</v>
      </c>
      <c r="H19" s="68" t="e">
        <f t="shared" si="0"/>
        <v>#VALUE!</v>
      </c>
      <c r="I19" s="68" t="e">
        <f t="shared" si="1"/>
        <v>#VALUE!</v>
      </c>
      <c r="J19" s="3"/>
      <c r="K19" s="3"/>
    </row>
    <row r="20" spans="1:11" ht="15.75" customHeight="1">
      <c r="A20" s="63"/>
      <c r="B20" s="31">
        <v>3</v>
      </c>
      <c r="C20" s="32" t="str">
        <f>IF(C13="OB-Z",Cviky!B5,IF(C13="OB1",Cviky!F5,IF(C13="OB2",Cviky!J5,IF(C13="OB3",Cviky!N5," "))))</f>
        <v> </v>
      </c>
      <c r="D20" s="66"/>
      <c r="E20" s="66"/>
      <c r="F20" s="6" t="str">
        <f>IF(C13="OB-Z",Cviky!C5,IF(C13="OB1",Cviky!G5,IF(C13="OB2",Cviky!K5,IF(C13="OB3",Cviky!O5," "))))</f>
        <v> </v>
      </c>
      <c r="G20" s="67" t="e">
        <f>IF(E17="není",H20,I20)</f>
        <v>#VALUE!</v>
      </c>
      <c r="H20" s="68" t="e">
        <f t="shared" si="0"/>
        <v>#VALUE!</v>
      </c>
      <c r="I20" s="68" t="e">
        <f t="shared" si="1"/>
        <v>#VALUE!</v>
      </c>
      <c r="J20" s="3"/>
      <c r="K20" s="3"/>
    </row>
    <row r="21" spans="1:11" ht="15.75" customHeight="1">
      <c r="A21" s="63"/>
      <c r="B21" s="31">
        <v>4</v>
      </c>
      <c r="C21" s="32" t="str">
        <f>IF(C13="OB-Z",Cviky!B6,IF(C13="OB1",Cviky!F6,IF(C13="OB2",Cviky!J6,IF(C13="OB3",Cviky!N6," "))))</f>
        <v> </v>
      </c>
      <c r="D21" s="66"/>
      <c r="E21" s="66"/>
      <c r="F21" s="6" t="str">
        <f>IF(C13="OB-Z",Cviky!C6,IF(C13="OB1",Cviky!G6,IF(C13="OB2",Cviky!K6,IF(C13="OB3",Cviky!O6," "))))</f>
        <v> </v>
      </c>
      <c r="G21" s="67" t="e">
        <f>IF(E17="není",H21,I21)</f>
        <v>#VALUE!</v>
      </c>
      <c r="H21" s="68" t="e">
        <f t="shared" si="0"/>
        <v>#VALUE!</v>
      </c>
      <c r="I21" s="68" t="e">
        <f t="shared" si="1"/>
        <v>#VALUE!</v>
      </c>
      <c r="J21" s="3"/>
      <c r="K21" s="3"/>
    </row>
    <row r="22" spans="1:11" ht="15.75" customHeight="1">
      <c r="A22" s="63"/>
      <c r="B22" s="31">
        <v>5</v>
      </c>
      <c r="C22" s="32" t="str">
        <f>IF(C13="OB-Z",Cviky!B7,IF(C13="OB1",Cviky!F7,IF(C13="OB2",Cviky!J7,IF(C13="OB3",Cviky!N7," "))))</f>
        <v> </v>
      </c>
      <c r="D22" s="66"/>
      <c r="E22" s="66"/>
      <c r="F22" s="6" t="str">
        <f>IF(C13="OB-Z",Cviky!C7,IF(C13="OB1",Cviky!G7,IF(C13="OB2",Cviky!K7,IF(C13="OB3",Cviky!O7," "))))</f>
        <v> </v>
      </c>
      <c r="G22" s="67" t="e">
        <f>IF(E17="není",H22,I22)</f>
        <v>#VALUE!</v>
      </c>
      <c r="H22" s="68" t="e">
        <f t="shared" si="0"/>
        <v>#VALUE!</v>
      </c>
      <c r="I22" s="68" t="e">
        <f t="shared" si="1"/>
        <v>#VALUE!</v>
      </c>
      <c r="J22" s="3"/>
      <c r="K22" s="3"/>
    </row>
    <row r="23" spans="1:11" ht="15.75" customHeight="1">
      <c r="A23" s="63"/>
      <c r="B23" s="31">
        <v>6</v>
      </c>
      <c r="C23" s="32" t="str">
        <f>IF(C13="OB-Z",Cviky!B8,IF(C13="OB1",Cviky!F8,IF(C13="OB2",Cviky!J8,IF(C13="OB3",Cviky!N8," "))))</f>
        <v> </v>
      </c>
      <c r="D23" s="66"/>
      <c r="E23" s="66"/>
      <c r="F23" s="6" t="str">
        <f>IF(C13="OB-Z",Cviky!C8,IF(C13="OB1",Cviky!G8,IF(C13="OB2",Cviky!K8,IF(C13="OB3",Cviky!O8," "))))</f>
        <v> </v>
      </c>
      <c r="G23" s="67" t="e">
        <f>IF(E17="není",H23,I23)</f>
        <v>#VALUE!</v>
      </c>
      <c r="H23" s="68" t="e">
        <f t="shared" si="0"/>
        <v>#VALUE!</v>
      </c>
      <c r="I23" s="68" t="e">
        <f t="shared" si="1"/>
        <v>#VALUE!</v>
      </c>
      <c r="J23" s="3"/>
      <c r="K23" s="3"/>
    </row>
    <row r="24" spans="1:11" ht="15.75" customHeight="1">
      <c r="A24" s="63"/>
      <c r="B24" s="31">
        <v>7</v>
      </c>
      <c r="C24" s="32" t="str">
        <f>IF(C13="OB-Z",Cviky!B9,IF(C13="OB1",Cviky!F9,IF(C13="OB2",Cviky!J9,IF(C13="OB3",Cviky!N9," "))))</f>
        <v> </v>
      </c>
      <c r="D24" s="66"/>
      <c r="E24" s="66"/>
      <c r="F24" s="6" t="str">
        <f>IF(C13="OB-Z",Cviky!C9,IF(C13="OB1",Cviky!G9,IF(C13="OB2",Cviky!K9,IF(C13="OB3",Cviky!O9," "))))</f>
        <v> </v>
      </c>
      <c r="G24" s="67" t="e">
        <f>IF(E17="není",H24,I24)</f>
        <v>#VALUE!</v>
      </c>
      <c r="H24" s="68" t="e">
        <f t="shared" si="0"/>
        <v>#VALUE!</v>
      </c>
      <c r="I24" s="68" t="e">
        <f t="shared" si="1"/>
        <v>#VALUE!</v>
      </c>
      <c r="J24" s="3"/>
      <c r="K24" s="3"/>
    </row>
    <row r="25" spans="1:11" ht="15.75" customHeight="1">
      <c r="A25" s="63"/>
      <c r="B25" s="31">
        <v>8</v>
      </c>
      <c r="C25" s="32" t="str">
        <f>IF(C13="OB-Z",Cviky!B10,IF(C13="OB1",Cviky!F10,IF(C13="OB2",Cviky!J10,IF(C13="OB3",Cviky!N10," "))))</f>
        <v> </v>
      </c>
      <c r="D25" s="66"/>
      <c r="E25" s="66"/>
      <c r="F25" s="6" t="str">
        <f>IF(C13="OB-Z",Cviky!C10,IF(C13="OB1",Cviky!G10,IF(C13="OB2",Cviky!K10,IF(C13="OB3",Cviky!O10," "))))</f>
        <v> </v>
      </c>
      <c r="G25" s="67" t="e">
        <f>IF(E17="není",H25,I25)</f>
        <v>#VALUE!</v>
      </c>
      <c r="H25" s="68" t="e">
        <f t="shared" si="0"/>
        <v>#VALUE!</v>
      </c>
      <c r="I25" s="68" t="e">
        <f t="shared" si="1"/>
        <v>#VALUE!</v>
      </c>
      <c r="J25" s="3"/>
      <c r="K25" s="3"/>
    </row>
    <row r="26" spans="1:11" ht="15.75" customHeight="1">
      <c r="A26" s="63"/>
      <c r="B26" s="31">
        <v>9</v>
      </c>
      <c r="C26" s="32" t="str">
        <f>IF(C13="OB-Z",Cviky!B11,IF(C13="OB1",Cviky!F11,IF(C13="OB2",Cviky!J11,IF(C13="OB3",Cviky!N11," "))))</f>
        <v> </v>
      </c>
      <c r="D26" s="66"/>
      <c r="E26" s="66"/>
      <c r="F26" s="6" t="str">
        <f>IF(C13="OB-Z",Cviky!C11,IF(C13="OB1",Cviky!G11,IF(C13="OB2",Cviky!K11,IF(C13="OB3",Cviky!O11," "))))</f>
        <v> </v>
      </c>
      <c r="G26" s="67" t="e">
        <f>IF(E17="není",H26,I26)</f>
        <v>#VALUE!</v>
      </c>
      <c r="H26" s="68" t="e">
        <f t="shared" si="0"/>
        <v>#VALUE!</v>
      </c>
      <c r="I26" s="68" t="e">
        <f t="shared" si="1"/>
        <v>#VALUE!</v>
      </c>
      <c r="J26" s="3"/>
      <c r="K26" s="3"/>
    </row>
    <row r="27" spans="1:11" ht="15.75" customHeight="1">
      <c r="A27" s="63"/>
      <c r="B27" s="31">
        <v>10</v>
      </c>
      <c r="C27" s="32" t="str">
        <f>IF(C13="OB-Z",Cviky!B12,IF(C13="OB2",Cviky!J12,IF(C13="OB3",Cviky!N12," ")))</f>
        <v> </v>
      </c>
      <c r="D27" s="66"/>
      <c r="E27" s="66"/>
      <c r="F27" s="6" t="str">
        <f>IF(C13="OB-Z",Cviky!C12,IF(C13="OB1",Cviky!G12,IF(C13="OB2",Cviky!K12,IF(C13="OB3",Cviky!O12," "))))</f>
        <v> </v>
      </c>
      <c r="G27" s="67" t="e">
        <f>IF(E17="není",H27,I27)</f>
        <v>#VALUE!</v>
      </c>
      <c r="H27" s="68" t="e">
        <f t="shared" si="0"/>
        <v>#VALUE!</v>
      </c>
      <c r="I27" s="68" t="e">
        <f t="shared" si="1"/>
        <v>#VALUE!</v>
      </c>
      <c r="J27" s="3"/>
      <c r="K27" s="3"/>
    </row>
    <row r="28" spans="1:11" ht="15.75" customHeight="1">
      <c r="A28" s="63"/>
      <c r="B28" s="88" t="s">
        <v>109</v>
      </c>
      <c r="C28" s="88"/>
      <c r="D28" s="91" t="e">
        <f>IF(G13="ano","0",IF(G14="ano",H28-20,SUM(G18:G27)))</f>
        <v>#VALUE!</v>
      </c>
      <c r="E28" s="91"/>
      <c r="F28" s="91"/>
      <c r="G28" s="91"/>
      <c r="H28" s="68" t="e">
        <f>SUM(G18:G27)</f>
        <v>#VALUE!</v>
      </c>
      <c r="I28" s="68"/>
      <c r="J28" s="3"/>
      <c r="K28" s="3"/>
    </row>
    <row r="29" spans="1:11" ht="15.75" customHeight="1">
      <c r="A29" s="63"/>
      <c r="B29" s="88" t="s">
        <v>110</v>
      </c>
      <c r="C29" s="88"/>
      <c r="D29" s="93" t="e">
        <f>IF(G13="ano","Diskvalifikace",IF(Startovka!F2="N","Nenastoupil",IF(D28&gt;=256,"Výborně",IF(D28&gt;=224,"Velmi dobře",IF(D28&gt;=192,"Dobře",IF(D28&lt;=191.9,"Nehodnocen"," "))))))</f>
        <v>#VALUE!</v>
      </c>
      <c r="E29" s="93"/>
      <c r="F29" s="93"/>
      <c r="G29" s="93"/>
      <c r="H29" s="3"/>
      <c r="I29" s="3"/>
      <c r="J29" s="3"/>
      <c r="K29" s="3"/>
    </row>
    <row r="30" spans="1:11" ht="15" customHeight="1">
      <c r="A30" s="61"/>
      <c r="B30" s="69"/>
      <c r="C30" s="69"/>
      <c r="D30" s="69"/>
      <c r="E30" s="69"/>
      <c r="F30" s="69"/>
      <c r="G30" s="69"/>
      <c r="H30" s="48"/>
      <c r="I30" s="3"/>
      <c r="J30" s="3"/>
      <c r="K30" s="3"/>
    </row>
    <row r="31" spans="1:11" ht="15" customHeight="1">
      <c r="A31" s="61"/>
      <c r="B31" s="56"/>
      <c r="C31" s="56"/>
      <c r="D31" s="56"/>
      <c r="E31" s="56"/>
      <c r="F31" s="56"/>
      <c r="G31" s="56"/>
      <c r="H31" s="48"/>
      <c r="I31" s="3"/>
      <c r="J31" s="3"/>
      <c r="K31" s="3"/>
    </row>
    <row r="32" spans="1:11" ht="15" customHeight="1">
      <c r="A32" s="61"/>
      <c r="B32" s="56"/>
      <c r="C32" s="56"/>
      <c r="D32" s="56"/>
      <c r="E32" s="56"/>
      <c r="F32" s="56"/>
      <c r="G32" s="56"/>
      <c r="H32" s="48"/>
      <c r="I32" s="3"/>
      <c r="J32" s="3"/>
      <c r="K32" s="3"/>
    </row>
    <row r="33" spans="1:11" ht="15" customHeight="1">
      <c r="A33" s="61"/>
      <c r="B33" s="56"/>
      <c r="C33" s="56"/>
      <c r="D33" s="56"/>
      <c r="E33" s="56"/>
      <c r="F33" s="56"/>
      <c r="G33" s="56"/>
      <c r="H33" s="48"/>
      <c r="I33" s="3"/>
      <c r="J33" s="3"/>
      <c r="K33" s="3"/>
    </row>
    <row r="34" spans="1:11" ht="15" customHeight="1">
      <c r="A34" s="61"/>
      <c r="B34" s="56"/>
      <c r="C34" s="56"/>
      <c r="D34" s="56"/>
      <c r="E34" s="56"/>
      <c r="F34" s="56"/>
      <c r="G34" s="56"/>
      <c r="H34" s="48"/>
      <c r="I34" s="3"/>
      <c r="J34" s="3"/>
      <c r="K34" s="3"/>
    </row>
    <row r="35" spans="1:11" ht="15" customHeight="1">
      <c r="A35" s="61"/>
      <c r="B35" s="56"/>
      <c r="C35" s="56"/>
      <c r="D35" s="56"/>
      <c r="E35" s="56"/>
      <c r="F35" s="56"/>
      <c r="G35" s="56"/>
      <c r="H35" s="48"/>
      <c r="I35" s="3"/>
      <c r="J35" s="3"/>
      <c r="K35" s="3"/>
    </row>
    <row r="36" spans="1:11" ht="15" customHeight="1">
      <c r="A36" s="70"/>
      <c r="B36" s="57"/>
      <c r="C36" s="57"/>
      <c r="D36" s="57"/>
      <c r="E36" s="57"/>
      <c r="F36" s="57"/>
      <c r="G36" s="57"/>
      <c r="H36" s="48"/>
      <c r="I36" s="3"/>
      <c r="J36" s="3"/>
      <c r="K36" s="3"/>
    </row>
  </sheetData>
  <sheetProtection selectLockedCells="1" selectUnlockedCell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A1:G1"/>
    <mergeCell ref="A2:G2"/>
    <mergeCell ref="C3:G3"/>
    <mergeCell ref="C4:G4"/>
    <mergeCell ref="C5:G5"/>
    <mergeCell ref="D6:G6"/>
  </mergeCells>
  <conditionalFormatting sqref="D18:E27 G18:G27">
    <cfRule type="cellIs" priority="1" dxfId="0" operator="lessThan" stopIfTrue="1">
      <formula>0</formula>
    </cfRule>
  </conditionalFormatting>
  <printOptions/>
  <pageMargins left="0.11805555555555555" right="0.11805555555555555" top="0.19652777777777777" bottom="0.19652777777777777" header="0.5118055555555555" footer="0.19652777777777777"/>
  <pageSetup horizontalDpi="300" verticalDpi="300" orientation="landscape" scale="75"/>
  <headerFooter alignWithMargins="0">
    <oddFooter>&amp;C&amp;"Helvetica Neue,Běžné"&amp;12&amp;P</oddFoot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36"/>
  <sheetViews>
    <sheetView showGridLines="0" zoomScalePageLayoutView="0" workbookViewId="0" topLeftCell="A1">
      <selection activeCell="A1" sqref="A1"/>
    </sheetView>
  </sheetViews>
  <sheetFormatPr defaultColWidth="9.7109375" defaultRowHeight="15" customHeight="1"/>
  <cols>
    <col min="1" max="1" width="14.7109375" style="1" customWidth="1"/>
    <col min="2" max="2" width="7.57421875" style="1" customWidth="1"/>
    <col min="3" max="3" width="69.28125" style="1" customWidth="1"/>
    <col min="4" max="5" width="16.28125" style="1" customWidth="1"/>
    <col min="6" max="6" width="5.8515625" style="1" customWidth="1"/>
    <col min="7" max="7" width="17.7109375" style="1" customWidth="1"/>
    <col min="8" max="8" width="7.57421875" style="1" customWidth="1"/>
    <col min="9" max="9" width="8.7109375" style="1" customWidth="1"/>
    <col min="10" max="11" width="9.00390625" style="1" customWidth="1"/>
    <col min="12" max="16384" width="9.7109375" style="1" customWidth="1"/>
  </cols>
  <sheetData>
    <row r="1" spans="1:11" ht="21" customHeight="1">
      <c r="A1" s="78" t="s">
        <v>91</v>
      </c>
      <c r="B1" s="78"/>
      <c r="C1" s="78"/>
      <c r="D1" s="78"/>
      <c r="E1" s="78"/>
      <c r="F1" s="78"/>
      <c r="G1" s="78"/>
      <c r="H1" s="45"/>
      <c r="I1" s="3"/>
      <c r="J1" s="3"/>
      <c r="K1" s="3"/>
    </row>
    <row r="2" spans="1:11" ht="129.75" customHeight="1">
      <c r="A2" s="79"/>
      <c r="B2" s="79"/>
      <c r="C2" s="79"/>
      <c r="D2" s="79"/>
      <c r="E2" s="79"/>
      <c r="F2" s="79"/>
      <c r="G2" s="79"/>
      <c r="H2" s="45"/>
      <c r="I2" s="3"/>
      <c r="J2" s="3"/>
      <c r="K2" s="3"/>
    </row>
    <row r="3" spans="1:11" ht="15.75" customHeight="1">
      <c r="A3" s="46" t="s">
        <v>92</v>
      </c>
      <c r="B3" s="47"/>
      <c r="C3" s="80" t="str">
        <f>Startovka!I2</f>
        <v>Dana Háková </v>
      </c>
      <c r="D3" s="80"/>
      <c r="E3" s="80"/>
      <c r="F3" s="80"/>
      <c r="G3" s="80"/>
      <c r="H3" s="48"/>
      <c r="I3" s="3"/>
      <c r="J3" s="3"/>
      <c r="K3" s="3"/>
    </row>
    <row r="4" spans="1:11" ht="15.75" customHeight="1">
      <c r="A4" s="46" t="s">
        <v>93</v>
      </c>
      <c r="B4" s="47"/>
      <c r="C4" s="80" t="str">
        <f>Startovka!I3</f>
        <v>Zkoušky Obedience Chomutov </v>
      </c>
      <c r="D4" s="80"/>
      <c r="E4" s="80"/>
      <c r="F4" s="80"/>
      <c r="G4" s="80"/>
      <c r="H4" s="48"/>
      <c r="I4" s="3"/>
      <c r="J4" s="3"/>
      <c r="K4" s="3"/>
    </row>
    <row r="5" spans="1:11" ht="15.75" customHeight="1">
      <c r="A5" s="46" t="s">
        <v>94</v>
      </c>
      <c r="B5" s="47"/>
      <c r="C5" s="81">
        <f>Startovka!I4</f>
        <v>45444</v>
      </c>
      <c r="D5" s="81"/>
      <c r="E5" s="81"/>
      <c r="F5" s="81"/>
      <c r="G5" s="81"/>
      <c r="H5" s="49"/>
      <c r="I5" s="50"/>
      <c r="J5" s="50"/>
      <c r="K5" s="50"/>
    </row>
    <row r="6" spans="1:11" ht="15.75" customHeight="1">
      <c r="A6" s="46" t="s">
        <v>95</v>
      </c>
      <c r="B6" s="47"/>
      <c r="C6" s="51" t="b">
        <f>D17</f>
        <v>0</v>
      </c>
      <c r="D6" s="82" t="b">
        <f>IF(E17="není"," ",E17)</f>
        <v>0</v>
      </c>
      <c r="E6" s="82"/>
      <c r="F6" s="82"/>
      <c r="G6" s="82"/>
      <c r="H6" s="83"/>
      <c r="I6" s="83"/>
      <c r="J6" s="83"/>
      <c r="K6" s="83"/>
    </row>
    <row r="7" spans="1:11" ht="15.75" customHeight="1">
      <c r="A7" s="46" t="s">
        <v>96</v>
      </c>
      <c r="B7" s="47"/>
      <c r="C7" s="51" t="b">
        <f>IF(C13="OB-Z",Startovka!I8,IF(C13="OB1",Startovka!I12,IF(C13="OB2",Startovka!I16,IF(C13="OB3",Startovka!I20))))</f>
        <v>0</v>
      </c>
      <c r="D7" s="82" t="b">
        <f>IF(E17="není"," ",IF(C13="OB-Z",Startovka!K8,IF(C13="OB1",Startovka!K12,IF(C13="OB2",Startovka!K16,IF(C13="OB3",Startovka!K20)))))</f>
        <v>0</v>
      </c>
      <c r="E7" s="82"/>
      <c r="F7" s="82"/>
      <c r="G7" s="82"/>
      <c r="H7" s="52"/>
      <c r="I7" s="53"/>
      <c r="J7" s="53"/>
      <c r="K7" s="53"/>
    </row>
    <row r="8" spans="1:11" ht="15.75" customHeight="1">
      <c r="A8" s="54"/>
      <c r="B8" s="55"/>
      <c r="C8" s="56"/>
      <c r="D8" s="57"/>
      <c r="E8" s="57"/>
      <c r="F8" s="57"/>
      <c r="G8" s="57"/>
      <c r="H8" s="48"/>
      <c r="I8" s="3"/>
      <c r="J8" s="3"/>
      <c r="K8" s="3"/>
    </row>
    <row r="9" spans="1:11" ht="19.5" customHeight="1">
      <c r="A9" s="84" t="s">
        <v>97</v>
      </c>
      <c r="B9" s="84"/>
      <c r="C9" s="58">
        <f>Startovka!B26</f>
        <v>0</v>
      </c>
      <c r="D9" s="85" t="s">
        <v>98</v>
      </c>
      <c r="E9" s="85"/>
      <c r="F9" s="85"/>
      <c r="G9" s="85"/>
      <c r="H9" s="3"/>
      <c r="I9" s="3"/>
      <c r="J9" s="3"/>
      <c r="K9" s="3"/>
    </row>
    <row r="10" spans="1:11" ht="19.5" customHeight="1">
      <c r="A10" s="84" t="s">
        <v>99</v>
      </c>
      <c r="B10" s="84"/>
      <c r="C10" s="58">
        <f>Startovka!C26</f>
        <v>0</v>
      </c>
      <c r="D10" s="86" t="s">
        <v>100</v>
      </c>
      <c r="E10" s="86"/>
      <c r="F10" s="86"/>
      <c r="G10" s="86"/>
      <c r="H10" s="3"/>
      <c r="I10" s="3"/>
      <c r="J10" s="3"/>
      <c r="K10" s="3"/>
    </row>
    <row r="11" spans="1:11" ht="19.5" customHeight="1">
      <c r="A11" s="84" t="s">
        <v>101</v>
      </c>
      <c r="B11" s="84"/>
      <c r="C11" s="58">
        <f>Startovka!D26</f>
        <v>0</v>
      </c>
      <c r="D11" s="86"/>
      <c r="E11" s="86"/>
      <c r="F11" s="86"/>
      <c r="G11" s="86"/>
      <c r="H11" s="3"/>
      <c r="I11" s="3"/>
      <c r="J11" s="3"/>
      <c r="K11" s="3"/>
    </row>
    <row r="12" spans="1:11" ht="19.5" customHeight="1">
      <c r="A12" s="84" t="s">
        <v>102</v>
      </c>
      <c r="B12" s="84"/>
      <c r="C12" s="58">
        <f>Startovka!A26</f>
        <v>0</v>
      </c>
      <c r="D12" s="86"/>
      <c r="E12" s="86"/>
      <c r="F12" s="86"/>
      <c r="G12" s="86"/>
      <c r="H12" s="3"/>
      <c r="I12" s="3"/>
      <c r="J12" s="3"/>
      <c r="K12" s="3"/>
    </row>
    <row r="13" spans="1:11" ht="19.5" customHeight="1">
      <c r="A13" s="84" t="s">
        <v>103</v>
      </c>
      <c r="B13" s="84"/>
      <c r="C13" s="58">
        <f>Startovka!E26</f>
        <v>0</v>
      </c>
      <c r="D13" s="87" t="s">
        <v>104</v>
      </c>
      <c r="E13" s="87"/>
      <c r="F13" s="87"/>
      <c r="G13" s="28"/>
      <c r="H13" s="3"/>
      <c r="I13" s="3"/>
      <c r="J13" s="3"/>
      <c r="K13" s="3"/>
    </row>
    <row r="14" spans="1:11" ht="19.5" customHeight="1">
      <c r="A14" s="84" t="s">
        <v>105</v>
      </c>
      <c r="B14" s="84"/>
      <c r="C14" s="59" t="str">
        <f>Výsledky!G26</f>
        <v>neurčeno</v>
      </c>
      <c r="D14" s="87" t="str">
        <f>IF(C13="OB3","Žlutá karta"," ")</f>
        <v> </v>
      </c>
      <c r="E14" s="87"/>
      <c r="F14" s="87"/>
      <c r="G14" s="28"/>
      <c r="H14" s="3"/>
      <c r="I14" s="3"/>
      <c r="J14" s="3"/>
      <c r="K14" s="3"/>
    </row>
    <row r="15" spans="1:11" ht="15" customHeight="1">
      <c r="A15" s="61"/>
      <c r="B15" s="57"/>
      <c r="C15" s="57"/>
      <c r="D15" s="62"/>
      <c r="E15" s="62"/>
      <c r="F15" s="62"/>
      <c r="G15" s="62"/>
      <c r="H15" s="48"/>
      <c r="I15" s="3"/>
      <c r="J15" s="3"/>
      <c r="K15" s="3"/>
    </row>
    <row r="16" spans="1:11" ht="47.25" customHeight="1">
      <c r="A16" s="63"/>
      <c r="B16" s="30" t="s">
        <v>52</v>
      </c>
      <c r="C16" s="30" t="s">
        <v>53</v>
      </c>
      <c r="D16" s="30" t="s">
        <v>106</v>
      </c>
      <c r="E16" s="30" t="s">
        <v>107</v>
      </c>
      <c r="F16" s="30" t="s">
        <v>54</v>
      </c>
      <c r="G16" s="30" t="s">
        <v>108</v>
      </c>
      <c r="H16" s="3"/>
      <c r="I16" s="3"/>
      <c r="J16" s="3"/>
      <c r="K16" s="3"/>
    </row>
    <row r="17" spans="1:11" ht="15.75" customHeight="1">
      <c r="A17" s="63"/>
      <c r="B17" s="64"/>
      <c r="C17" s="64"/>
      <c r="D17" s="65" t="b">
        <f>IF(C13="OB-Z",Startovka!I7,IF(C13="OB1",Startovka!I11,IF(C13="OB2",Startovka!I15,IF(C13="OB3",Startovka!I19))))</f>
        <v>0</v>
      </c>
      <c r="E17" s="65" t="b">
        <f>IF(C13="OB-Z",Startovka!K7,IF(C13="OB1",Startovka!K11,IF(C13="OB2",Startovka!K15,IF(C13="OB3",Startovka!K19))))</f>
        <v>0</v>
      </c>
      <c r="F17" s="64"/>
      <c r="G17" s="64"/>
      <c r="H17" s="3"/>
      <c r="I17" s="3"/>
      <c r="J17" s="3"/>
      <c r="K17" s="3"/>
    </row>
    <row r="18" spans="1:11" ht="15.75" customHeight="1">
      <c r="A18" s="63"/>
      <c r="B18" s="31">
        <v>1</v>
      </c>
      <c r="C18" s="32" t="str">
        <f>IF(C13="OB-Z",Cviky!B3,IF(C13="OB1",Cviky!F3,IF(C13="OB2",Cviky!J3,IF(C13="OB3",Cviky!N3," "))))</f>
        <v> </v>
      </c>
      <c r="D18" s="66"/>
      <c r="E18" s="66"/>
      <c r="F18" s="6" t="str">
        <f>IF(C13="OB-Z",Cviky!C3,IF(C13="OB1",Cviky!G3,IF(C13="OB2",Cviky!K3,IF(C13="OB3",Cviky!O3," "))))</f>
        <v> </v>
      </c>
      <c r="G18" s="67" t="e">
        <f>IF(E17="není",H18,I18)</f>
        <v>#VALUE!</v>
      </c>
      <c r="H18" s="68" t="e">
        <f aca="true" t="shared" si="0" ref="H18:H27">SUM(D18*F18)</f>
        <v>#VALUE!</v>
      </c>
      <c r="I18" s="68" t="e">
        <f aca="true" t="shared" si="1" ref="I18:I27">SUM(((D18+E18)*F18)/2)</f>
        <v>#VALUE!</v>
      </c>
      <c r="J18" s="3"/>
      <c r="K18" s="3"/>
    </row>
    <row r="19" spans="1:11" ht="15.75" customHeight="1">
      <c r="A19" s="63"/>
      <c r="B19" s="31">
        <v>2</v>
      </c>
      <c r="C19" s="32" t="str">
        <f>IF(C13="OB-Z",Cviky!B4,IF(C13="OB1",Cviky!F4,IF(C13="OB2",Cviky!J4,IF(C13="OB3",Cviky!N4," "))))</f>
        <v> </v>
      </c>
      <c r="D19" s="66"/>
      <c r="E19" s="66"/>
      <c r="F19" s="6" t="str">
        <f>IF(C13="OB-Z",Cviky!C4,IF(C13="OB1",Cviky!G4,IF(C13="OB2",Cviky!K4,IF(C13="OB3",Cviky!O4," "))))</f>
        <v> </v>
      </c>
      <c r="G19" s="67" t="e">
        <f>IF(E17="není",H19,I19)</f>
        <v>#VALUE!</v>
      </c>
      <c r="H19" s="68" t="e">
        <f t="shared" si="0"/>
        <v>#VALUE!</v>
      </c>
      <c r="I19" s="68" t="e">
        <f t="shared" si="1"/>
        <v>#VALUE!</v>
      </c>
      <c r="J19" s="3"/>
      <c r="K19" s="3"/>
    </row>
    <row r="20" spans="1:11" ht="15.75" customHeight="1">
      <c r="A20" s="63"/>
      <c r="B20" s="31">
        <v>3</v>
      </c>
      <c r="C20" s="32" t="str">
        <f>IF(C13="OB-Z",Cviky!B5,IF(C13="OB1",Cviky!F5,IF(C13="OB2",Cviky!J5,IF(C13="OB3",Cviky!N5," "))))</f>
        <v> </v>
      </c>
      <c r="D20" s="66"/>
      <c r="E20" s="66"/>
      <c r="F20" s="6" t="str">
        <f>IF(C13="OB-Z",Cviky!C5,IF(C13="OB1",Cviky!G5,IF(C13="OB2",Cviky!K5,IF(C13="OB3",Cviky!O5," "))))</f>
        <v> </v>
      </c>
      <c r="G20" s="67" t="e">
        <f>IF(E17="není",H20,I20)</f>
        <v>#VALUE!</v>
      </c>
      <c r="H20" s="68" t="e">
        <f t="shared" si="0"/>
        <v>#VALUE!</v>
      </c>
      <c r="I20" s="68" t="e">
        <f t="shared" si="1"/>
        <v>#VALUE!</v>
      </c>
      <c r="J20" s="3"/>
      <c r="K20" s="3"/>
    </row>
    <row r="21" spans="1:11" ht="15.75" customHeight="1">
      <c r="A21" s="63"/>
      <c r="B21" s="31">
        <v>4</v>
      </c>
      <c r="C21" s="32" t="str">
        <f>IF(C13="OB-Z",Cviky!B6,IF(C13="OB1",Cviky!F6,IF(C13="OB2",Cviky!J6,IF(C13="OB3",Cviky!N6," "))))</f>
        <v> </v>
      </c>
      <c r="D21" s="66"/>
      <c r="E21" s="66"/>
      <c r="F21" s="6" t="str">
        <f>IF(C13="OB-Z",Cviky!C6,IF(C13="OB1",Cviky!G6,IF(C13="OB2",Cviky!K6,IF(C13="OB3",Cviky!O6," "))))</f>
        <v> </v>
      </c>
      <c r="G21" s="67" t="e">
        <f>IF(E17="není",H21,I21)</f>
        <v>#VALUE!</v>
      </c>
      <c r="H21" s="68" t="e">
        <f t="shared" si="0"/>
        <v>#VALUE!</v>
      </c>
      <c r="I21" s="68" t="e">
        <f t="shared" si="1"/>
        <v>#VALUE!</v>
      </c>
      <c r="J21" s="3"/>
      <c r="K21" s="3"/>
    </row>
    <row r="22" spans="1:11" ht="15.75" customHeight="1">
      <c r="A22" s="63"/>
      <c r="B22" s="31">
        <v>5</v>
      </c>
      <c r="C22" s="32" t="str">
        <f>IF(C13="OB-Z",Cviky!B7,IF(C13="OB1",Cviky!F7,IF(C13="OB2",Cviky!J7,IF(C13="OB3",Cviky!N7," "))))</f>
        <v> </v>
      </c>
      <c r="D22" s="66"/>
      <c r="E22" s="66"/>
      <c r="F22" s="6" t="str">
        <f>IF(C13="OB-Z",Cviky!C7,IF(C13="OB1",Cviky!G7,IF(C13="OB2",Cviky!K7,IF(C13="OB3",Cviky!O7," "))))</f>
        <v> </v>
      </c>
      <c r="G22" s="67" t="e">
        <f>IF(E17="není",H22,I22)</f>
        <v>#VALUE!</v>
      </c>
      <c r="H22" s="68" t="e">
        <f t="shared" si="0"/>
        <v>#VALUE!</v>
      </c>
      <c r="I22" s="68" t="e">
        <f t="shared" si="1"/>
        <v>#VALUE!</v>
      </c>
      <c r="J22" s="3"/>
      <c r="K22" s="3"/>
    </row>
    <row r="23" spans="1:11" ht="15.75" customHeight="1">
      <c r="A23" s="63"/>
      <c r="B23" s="31">
        <v>6</v>
      </c>
      <c r="C23" s="32" t="str">
        <f>IF(C13="OB-Z",Cviky!B8,IF(C13="OB1",Cviky!F8,IF(C13="OB2",Cviky!J8,IF(C13="OB3",Cviky!N8," "))))</f>
        <v> </v>
      </c>
      <c r="D23" s="66"/>
      <c r="E23" s="66"/>
      <c r="F23" s="6" t="str">
        <f>IF(C13="OB-Z",Cviky!C8,IF(C13="OB1",Cviky!G8,IF(C13="OB2",Cviky!K8,IF(C13="OB3",Cviky!O8," "))))</f>
        <v> </v>
      </c>
      <c r="G23" s="67" t="e">
        <f>IF(E17="není",H23,I23)</f>
        <v>#VALUE!</v>
      </c>
      <c r="H23" s="68" t="e">
        <f t="shared" si="0"/>
        <v>#VALUE!</v>
      </c>
      <c r="I23" s="68" t="e">
        <f t="shared" si="1"/>
        <v>#VALUE!</v>
      </c>
      <c r="J23" s="3"/>
      <c r="K23" s="3"/>
    </row>
    <row r="24" spans="1:11" ht="15.75" customHeight="1">
      <c r="A24" s="63"/>
      <c r="B24" s="31">
        <v>7</v>
      </c>
      <c r="C24" s="32" t="str">
        <f>IF(C13="OB-Z",Cviky!B9,IF(C13="OB1",Cviky!F9,IF(C13="OB2",Cviky!J9,IF(C13="OB3",Cviky!N9," "))))</f>
        <v> </v>
      </c>
      <c r="D24" s="66"/>
      <c r="E24" s="66"/>
      <c r="F24" s="6" t="str">
        <f>IF(C13="OB-Z",Cviky!C9,IF(C13="OB1",Cviky!G9,IF(C13="OB2",Cviky!K9,IF(C13="OB3",Cviky!O9," "))))</f>
        <v> </v>
      </c>
      <c r="G24" s="67" t="e">
        <f>IF(E17="není",H24,I24)</f>
        <v>#VALUE!</v>
      </c>
      <c r="H24" s="68" t="e">
        <f t="shared" si="0"/>
        <v>#VALUE!</v>
      </c>
      <c r="I24" s="68" t="e">
        <f t="shared" si="1"/>
        <v>#VALUE!</v>
      </c>
      <c r="J24" s="3"/>
      <c r="K24" s="3"/>
    </row>
    <row r="25" spans="1:11" ht="15.75" customHeight="1">
      <c r="A25" s="63"/>
      <c r="B25" s="31">
        <v>8</v>
      </c>
      <c r="C25" s="32" t="str">
        <f>IF(C13="OB-Z",Cviky!B10,IF(C13="OB1",Cviky!F10,IF(C13="OB2",Cviky!J10,IF(C13="OB3",Cviky!N10," "))))</f>
        <v> </v>
      </c>
      <c r="D25" s="66"/>
      <c r="E25" s="66"/>
      <c r="F25" s="6" t="str">
        <f>IF(C13="OB-Z",Cviky!C10,IF(C13="OB1",Cviky!G10,IF(C13="OB2",Cviky!K10,IF(C13="OB3",Cviky!O10," "))))</f>
        <v> </v>
      </c>
      <c r="G25" s="67" t="e">
        <f>IF(E17="není",H25,I25)</f>
        <v>#VALUE!</v>
      </c>
      <c r="H25" s="68" t="e">
        <f t="shared" si="0"/>
        <v>#VALUE!</v>
      </c>
      <c r="I25" s="68" t="e">
        <f t="shared" si="1"/>
        <v>#VALUE!</v>
      </c>
      <c r="J25" s="3"/>
      <c r="K25" s="3"/>
    </row>
    <row r="26" spans="1:11" ht="15.75" customHeight="1">
      <c r="A26" s="63"/>
      <c r="B26" s="31">
        <v>9</v>
      </c>
      <c r="C26" s="32" t="str">
        <f>IF(C13="OB-Z",Cviky!B11,IF(C13="OB1",Cviky!F11,IF(C13="OB2",Cviky!J11,IF(C13="OB3",Cviky!N11," "))))</f>
        <v> </v>
      </c>
      <c r="D26" s="66"/>
      <c r="E26" s="66"/>
      <c r="F26" s="6" t="str">
        <f>IF(C13="OB-Z",Cviky!C11,IF(C13="OB1",Cviky!G11,IF(C13="OB2",Cviky!K11,IF(C13="OB3",Cviky!O11," "))))</f>
        <v> </v>
      </c>
      <c r="G26" s="67" t="e">
        <f>IF(E17="není",H26,I26)</f>
        <v>#VALUE!</v>
      </c>
      <c r="H26" s="68" t="e">
        <f t="shared" si="0"/>
        <v>#VALUE!</v>
      </c>
      <c r="I26" s="68" t="e">
        <f t="shared" si="1"/>
        <v>#VALUE!</v>
      </c>
      <c r="J26" s="3"/>
      <c r="K26" s="3"/>
    </row>
    <row r="27" spans="1:11" ht="15.75" customHeight="1">
      <c r="A27" s="63"/>
      <c r="B27" s="31">
        <v>10</v>
      </c>
      <c r="C27" s="32" t="str">
        <f>IF(C13="OB-Z",Cviky!B12,IF(C13="OB2",Cviky!J12,IF(C13="OB3",Cviky!N12," ")))</f>
        <v> </v>
      </c>
      <c r="D27" s="66"/>
      <c r="E27" s="66"/>
      <c r="F27" s="6" t="str">
        <f>IF(C13="OB-Z",Cviky!C12,IF(C13="OB1",Cviky!G12,IF(C13="OB2",Cviky!K12,IF(C13="OB3",Cviky!O12," "))))</f>
        <v> </v>
      </c>
      <c r="G27" s="67" t="e">
        <f>IF(E17="není",H27,I27)</f>
        <v>#VALUE!</v>
      </c>
      <c r="H27" s="68" t="e">
        <f t="shared" si="0"/>
        <v>#VALUE!</v>
      </c>
      <c r="I27" s="68" t="e">
        <f t="shared" si="1"/>
        <v>#VALUE!</v>
      </c>
      <c r="J27" s="3"/>
      <c r="K27" s="3"/>
    </row>
    <row r="28" spans="1:11" ht="15.75" customHeight="1">
      <c r="A28" s="63"/>
      <c r="B28" s="88" t="s">
        <v>109</v>
      </c>
      <c r="C28" s="88"/>
      <c r="D28" s="91" t="e">
        <f>IF(G13="ano","0",IF(G14="ano",H28-20,SUM(G18:G27)))</f>
        <v>#VALUE!</v>
      </c>
      <c r="E28" s="91"/>
      <c r="F28" s="91"/>
      <c r="G28" s="91"/>
      <c r="H28" s="68" t="e">
        <f>SUM(G18:G27)</f>
        <v>#VALUE!</v>
      </c>
      <c r="I28" s="68"/>
      <c r="J28" s="3"/>
      <c r="K28" s="3"/>
    </row>
    <row r="29" spans="1:11" ht="15.75" customHeight="1">
      <c r="A29" s="63"/>
      <c r="B29" s="88" t="s">
        <v>110</v>
      </c>
      <c r="C29" s="88"/>
      <c r="D29" s="93" t="e">
        <f>IF(G13="ano","Diskvalifikace",IF(Startovka!F2="N","Nenastoupil",IF(D28&gt;=256,"Výborně",IF(D28&gt;=224,"Velmi dobře",IF(D28&gt;=192,"Dobře",IF(D28&lt;=191.9,"Nehodnocen"," "))))))</f>
        <v>#VALUE!</v>
      </c>
      <c r="E29" s="93"/>
      <c r="F29" s="93"/>
      <c r="G29" s="93"/>
      <c r="H29" s="3"/>
      <c r="I29" s="3"/>
      <c r="J29" s="3"/>
      <c r="K29" s="3"/>
    </row>
    <row r="30" spans="1:11" ht="15" customHeight="1">
      <c r="A30" s="61"/>
      <c r="B30" s="69"/>
      <c r="C30" s="69"/>
      <c r="D30" s="69"/>
      <c r="E30" s="69"/>
      <c r="F30" s="69"/>
      <c r="G30" s="69"/>
      <c r="H30" s="48"/>
      <c r="I30" s="3"/>
      <c r="J30" s="3"/>
      <c r="K30" s="3"/>
    </row>
    <row r="31" spans="1:11" ht="15" customHeight="1">
      <c r="A31" s="61"/>
      <c r="B31" s="56"/>
      <c r="C31" s="56"/>
      <c r="D31" s="56"/>
      <c r="E31" s="56"/>
      <c r="F31" s="56"/>
      <c r="G31" s="56"/>
      <c r="H31" s="48"/>
      <c r="I31" s="3"/>
      <c r="J31" s="3"/>
      <c r="K31" s="3"/>
    </row>
    <row r="32" spans="1:11" ht="15" customHeight="1">
      <c r="A32" s="61"/>
      <c r="B32" s="56"/>
      <c r="C32" s="56"/>
      <c r="D32" s="56"/>
      <c r="E32" s="56"/>
      <c r="F32" s="56"/>
      <c r="G32" s="56"/>
      <c r="H32" s="48"/>
      <c r="I32" s="3"/>
      <c r="J32" s="3"/>
      <c r="K32" s="3"/>
    </row>
    <row r="33" spans="1:11" ht="15" customHeight="1">
      <c r="A33" s="61"/>
      <c r="B33" s="56"/>
      <c r="C33" s="56"/>
      <c r="D33" s="56"/>
      <c r="E33" s="56"/>
      <c r="F33" s="56"/>
      <c r="G33" s="56"/>
      <c r="H33" s="48"/>
      <c r="I33" s="3"/>
      <c r="J33" s="3"/>
      <c r="K33" s="3"/>
    </row>
    <row r="34" spans="1:11" ht="15" customHeight="1">
      <c r="A34" s="61"/>
      <c r="B34" s="56"/>
      <c r="C34" s="56"/>
      <c r="D34" s="56"/>
      <c r="E34" s="56"/>
      <c r="F34" s="56"/>
      <c r="G34" s="56"/>
      <c r="H34" s="48"/>
      <c r="I34" s="3"/>
      <c r="J34" s="3"/>
      <c r="K34" s="3"/>
    </row>
    <row r="35" spans="1:11" ht="15" customHeight="1">
      <c r="A35" s="61"/>
      <c r="B35" s="56"/>
      <c r="C35" s="56"/>
      <c r="D35" s="56"/>
      <c r="E35" s="56"/>
      <c r="F35" s="56"/>
      <c r="G35" s="56"/>
      <c r="H35" s="48"/>
      <c r="I35" s="3"/>
      <c r="J35" s="3"/>
      <c r="K35" s="3"/>
    </row>
    <row r="36" spans="1:11" ht="15" customHeight="1">
      <c r="A36" s="70"/>
      <c r="B36" s="57"/>
      <c r="C36" s="57"/>
      <c r="D36" s="57"/>
      <c r="E36" s="57"/>
      <c r="F36" s="57"/>
      <c r="G36" s="57"/>
      <c r="H36" s="48"/>
      <c r="I36" s="3"/>
      <c r="J36" s="3"/>
      <c r="K36" s="3"/>
    </row>
  </sheetData>
  <sheetProtection selectLockedCells="1" selectUnlockedCell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A1:G1"/>
    <mergeCell ref="A2:G2"/>
    <mergeCell ref="C3:G3"/>
    <mergeCell ref="C4:G4"/>
    <mergeCell ref="C5:G5"/>
    <mergeCell ref="D6:G6"/>
  </mergeCells>
  <conditionalFormatting sqref="D18:E27 G18:G27">
    <cfRule type="cellIs" priority="1" dxfId="0" operator="lessThan" stopIfTrue="1">
      <formula>0</formula>
    </cfRule>
  </conditionalFormatting>
  <printOptions/>
  <pageMargins left="0.11805555555555555" right="0.11805555555555555" top="0.19652777777777777" bottom="0.19652777777777777" header="0.5118055555555555" footer="0.19652777777777777"/>
  <pageSetup horizontalDpi="300" verticalDpi="300" orientation="landscape" scale="75"/>
  <headerFooter alignWithMargins="0">
    <oddFooter>&amp;C&amp;"Helvetica Neue,Běžné"&amp;12&amp;P</oddFoot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36"/>
  <sheetViews>
    <sheetView showGridLines="0" zoomScalePageLayoutView="0" workbookViewId="0" topLeftCell="A1">
      <selection activeCell="A1" sqref="A1"/>
    </sheetView>
  </sheetViews>
  <sheetFormatPr defaultColWidth="9.7109375" defaultRowHeight="15" customHeight="1"/>
  <cols>
    <col min="1" max="1" width="14.7109375" style="1" customWidth="1"/>
    <col min="2" max="2" width="7.57421875" style="1" customWidth="1"/>
    <col min="3" max="3" width="69.28125" style="1" customWidth="1"/>
    <col min="4" max="5" width="16.28125" style="1" customWidth="1"/>
    <col min="6" max="6" width="5.8515625" style="1" customWidth="1"/>
    <col min="7" max="7" width="17.7109375" style="1" customWidth="1"/>
    <col min="8" max="8" width="7.57421875" style="1" customWidth="1"/>
    <col min="9" max="9" width="8.7109375" style="1" customWidth="1"/>
    <col min="10" max="11" width="9.00390625" style="1" customWidth="1"/>
    <col min="12" max="16384" width="9.7109375" style="1" customWidth="1"/>
  </cols>
  <sheetData>
    <row r="1" spans="1:11" ht="21" customHeight="1">
      <c r="A1" s="78" t="s">
        <v>91</v>
      </c>
      <c r="B1" s="78"/>
      <c r="C1" s="78"/>
      <c r="D1" s="78"/>
      <c r="E1" s="78"/>
      <c r="F1" s="78"/>
      <c r="G1" s="78"/>
      <c r="H1" s="45"/>
      <c r="I1" s="3"/>
      <c r="J1" s="3"/>
      <c r="K1" s="3"/>
    </row>
    <row r="2" spans="1:11" ht="129.75" customHeight="1">
      <c r="A2" s="79"/>
      <c r="B2" s="79"/>
      <c r="C2" s="79"/>
      <c r="D2" s="79"/>
      <c r="E2" s="79"/>
      <c r="F2" s="79"/>
      <c r="G2" s="79"/>
      <c r="H2" s="45"/>
      <c r="I2" s="3"/>
      <c r="J2" s="3"/>
      <c r="K2" s="3"/>
    </row>
    <row r="3" spans="1:11" ht="15.75" customHeight="1">
      <c r="A3" s="46" t="s">
        <v>92</v>
      </c>
      <c r="B3" s="47"/>
      <c r="C3" s="80" t="str">
        <f>Startovka!I2</f>
        <v>Dana Háková </v>
      </c>
      <c r="D3" s="80"/>
      <c r="E3" s="80"/>
      <c r="F3" s="80"/>
      <c r="G3" s="80"/>
      <c r="H3" s="48"/>
      <c r="I3" s="3"/>
      <c r="J3" s="3"/>
      <c r="K3" s="3"/>
    </row>
    <row r="4" spans="1:11" ht="15.75" customHeight="1">
      <c r="A4" s="46" t="s">
        <v>93</v>
      </c>
      <c r="B4" s="47"/>
      <c r="C4" s="80" t="str">
        <f>Startovka!I3</f>
        <v>Zkoušky Obedience Chomutov </v>
      </c>
      <c r="D4" s="80"/>
      <c r="E4" s="80"/>
      <c r="F4" s="80"/>
      <c r="G4" s="80"/>
      <c r="H4" s="48"/>
      <c r="I4" s="3"/>
      <c r="J4" s="3"/>
      <c r="K4" s="3"/>
    </row>
    <row r="5" spans="1:11" ht="15.75" customHeight="1">
      <c r="A5" s="46" t="s">
        <v>94</v>
      </c>
      <c r="B5" s="47"/>
      <c r="C5" s="81">
        <f>Startovka!I4</f>
        <v>45444</v>
      </c>
      <c r="D5" s="81"/>
      <c r="E5" s="81"/>
      <c r="F5" s="81"/>
      <c r="G5" s="81"/>
      <c r="H5" s="49"/>
      <c r="I5" s="50"/>
      <c r="J5" s="50"/>
      <c r="K5" s="50"/>
    </row>
    <row r="6" spans="1:11" ht="15.75" customHeight="1">
      <c r="A6" s="46" t="s">
        <v>95</v>
      </c>
      <c r="B6" s="47"/>
      <c r="C6" s="51" t="b">
        <f>D17</f>
        <v>0</v>
      </c>
      <c r="D6" s="82" t="b">
        <f>IF(E17="není"," ",E17)</f>
        <v>0</v>
      </c>
      <c r="E6" s="82"/>
      <c r="F6" s="82"/>
      <c r="G6" s="82"/>
      <c r="H6" s="83"/>
      <c r="I6" s="83"/>
      <c r="J6" s="83"/>
      <c r="K6" s="83"/>
    </row>
    <row r="7" spans="1:11" ht="15.75" customHeight="1">
      <c r="A7" s="46" t="s">
        <v>96</v>
      </c>
      <c r="B7" s="47"/>
      <c r="C7" s="51" t="b">
        <f>IF(C13="OB-Z",Startovka!I8,IF(C13="OB1",Startovka!I12,IF(C13="OB2",Startovka!I16,IF(C13="OB3",Startovka!I20))))</f>
        <v>0</v>
      </c>
      <c r="D7" s="82" t="b">
        <f>IF(E17="není"," ",IF(C13="OB-Z",Startovka!K8,IF(C13="OB1",Startovka!K12,IF(C13="OB2",Startovka!K16,IF(C13="OB3",Startovka!K20)))))</f>
        <v>0</v>
      </c>
      <c r="E7" s="82"/>
      <c r="F7" s="82"/>
      <c r="G7" s="82"/>
      <c r="H7" s="52"/>
      <c r="I7" s="53"/>
      <c r="J7" s="53"/>
      <c r="K7" s="53"/>
    </row>
    <row r="8" spans="1:11" ht="15.75" customHeight="1">
      <c r="A8" s="54"/>
      <c r="B8" s="55"/>
      <c r="C8" s="56"/>
      <c r="D8" s="57"/>
      <c r="E8" s="57"/>
      <c r="F8" s="57"/>
      <c r="G8" s="57"/>
      <c r="H8" s="48"/>
      <c r="I8" s="3"/>
      <c r="J8" s="3"/>
      <c r="K8" s="3"/>
    </row>
    <row r="9" spans="1:11" ht="19.5" customHeight="1">
      <c r="A9" s="84" t="s">
        <v>97</v>
      </c>
      <c r="B9" s="84"/>
      <c r="C9" s="58">
        <f>Startovka!B27</f>
        <v>0</v>
      </c>
      <c r="D9" s="85" t="s">
        <v>98</v>
      </c>
      <c r="E9" s="85"/>
      <c r="F9" s="85"/>
      <c r="G9" s="85"/>
      <c r="H9" s="3"/>
      <c r="I9" s="3"/>
      <c r="J9" s="3"/>
      <c r="K9" s="3"/>
    </row>
    <row r="10" spans="1:11" ht="19.5" customHeight="1">
      <c r="A10" s="84" t="s">
        <v>99</v>
      </c>
      <c r="B10" s="84"/>
      <c r="C10" s="58">
        <f>Startovka!C27</f>
        <v>0</v>
      </c>
      <c r="D10" s="86" t="s">
        <v>100</v>
      </c>
      <c r="E10" s="86"/>
      <c r="F10" s="86"/>
      <c r="G10" s="86"/>
      <c r="H10" s="3"/>
      <c r="I10" s="3"/>
      <c r="J10" s="3"/>
      <c r="K10" s="3"/>
    </row>
    <row r="11" spans="1:11" ht="19.5" customHeight="1">
      <c r="A11" s="84" t="s">
        <v>101</v>
      </c>
      <c r="B11" s="84"/>
      <c r="C11" s="58">
        <f>Startovka!D27</f>
        <v>0</v>
      </c>
      <c r="D11" s="86"/>
      <c r="E11" s="86"/>
      <c r="F11" s="86"/>
      <c r="G11" s="86"/>
      <c r="H11" s="3"/>
      <c r="I11" s="3"/>
      <c r="J11" s="3"/>
      <c r="K11" s="3"/>
    </row>
    <row r="12" spans="1:11" ht="19.5" customHeight="1">
      <c r="A12" s="84" t="s">
        <v>102</v>
      </c>
      <c r="B12" s="84"/>
      <c r="C12" s="58">
        <f>Startovka!A27</f>
        <v>0</v>
      </c>
      <c r="D12" s="86"/>
      <c r="E12" s="86"/>
      <c r="F12" s="86"/>
      <c r="G12" s="86"/>
      <c r="H12" s="3"/>
      <c r="I12" s="3"/>
      <c r="J12" s="3"/>
      <c r="K12" s="3"/>
    </row>
    <row r="13" spans="1:11" ht="19.5" customHeight="1">
      <c r="A13" s="84" t="s">
        <v>103</v>
      </c>
      <c r="B13" s="84"/>
      <c r="C13" s="58">
        <f>Startovka!E27</f>
        <v>0</v>
      </c>
      <c r="D13" s="87" t="s">
        <v>104</v>
      </c>
      <c r="E13" s="87"/>
      <c r="F13" s="87"/>
      <c r="G13" s="28"/>
      <c r="H13" s="3"/>
      <c r="I13" s="3"/>
      <c r="J13" s="3"/>
      <c r="K13" s="3"/>
    </row>
    <row r="14" spans="1:11" ht="19.5" customHeight="1">
      <c r="A14" s="84" t="s">
        <v>105</v>
      </c>
      <c r="B14" s="84"/>
      <c r="C14" s="59" t="str">
        <f>Výsledky!G27</f>
        <v>neurčeno</v>
      </c>
      <c r="D14" s="87" t="str">
        <f>IF(C13="OB3","Žlutá karta"," ")</f>
        <v> </v>
      </c>
      <c r="E14" s="87"/>
      <c r="F14" s="87"/>
      <c r="G14" s="28"/>
      <c r="H14" s="3"/>
      <c r="I14" s="3"/>
      <c r="J14" s="3"/>
      <c r="K14" s="3"/>
    </row>
    <row r="15" spans="1:11" ht="15" customHeight="1">
      <c r="A15" s="61"/>
      <c r="B15" s="57"/>
      <c r="C15" s="57"/>
      <c r="D15" s="62"/>
      <c r="E15" s="62"/>
      <c r="F15" s="62"/>
      <c r="G15" s="62"/>
      <c r="H15" s="48"/>
      <c r="I15" s="3"/>
      <c r="J15" s="3"/>
      <c r="K15" s="3"/>
    </row>
    <row r="16" spans="1:11" ht="47.25" customHeight="1">
      <c r="A16" s="63"/>
      <c r="B16" s="30" t="s">
        <v>52</v>
      </c>
      <c r="C16" s="30" t="s">
        <v>53</v>
      </c>
      <c r="D16" s="30" t="s">
        <v>106</v>
      </c>
      <c r="E16" s="30" t="s">
        <v>107</v>
      </c>
      <c r="F16" s="30" t="s">
        <v>54</v>
      </c>
      <c r="G16" s="30" t="s">
        <v>108</v>
      </c>
      <c r="H16" s="3"/>
      <c r="I16" s="3"/>
      <c r="J16" s="3"/>
      <c r="K16" s="3"/>
    </row>
    <row r="17" spans="1:11" ht="15.75" customHeight="1">
      <c r="A17" s="63"/>
      <c r="B17" s="64"/>
      <c r="C17" s="64"/>
      <c r="D17" s="65" t="b">
        <f>IF(C13="OB-Z",Startovka!I7,IF(C13="OB1",Startovka!I11,IF(C13="OB2",Startovka!I15,IF(C13="OB3",Startovka!I19))))</f>
        <v>0</v>
      </c>
      <c r="E17" s="65" t="b">
        <f>IF(C13="OB-Z",Startovka!K7,IF(C13="OB1",Startovka!K11,IF(C13="OB2",Startovka!K15,IF(C13="OB3",Startovka!K19))))</f>
        <v>0</v>
      </c>
      <c r="F17" s="64"/>
      <c r="G17" s="64"/>
      <c r="H17" s="3"/>
      <c r="I17" s="3"/>
      <c r="J17" s="3"/>
      <c r="K17" s="3"/>
    </row>
    <row r="18" spans="1:11" ht="15.75" customHeight="1">
      <c r="A18" s="63"/>
      <c r="B18" s="31">
        <v>1</v>
      </c>
      <c r="C18" s="32" t="str">
        <f>IF(C13="OB-Z",Cviky!B3,IF(C13="OB1",Cviky!F3,IF(C13="OB2",Cviky!J3,IF(C13="OB3",Cviky!N3," "))))</f>
        <v> </v>
      </c>
      <c r="D18" s="66"/>
      <c r="E18" s="66"/>
      <c r="F18" s="6" t="str">
        <f>IF(C13="OB-Z",Cviky!C3,IF(C13="OB1",Cviky!G3,IF(C13="OB2",Cviky!K3,IF(C13="OB3",Cviky!O3," "))))</f>
        <v> </v>
      </c>
      <c r="G18" s="67" t="e">
        <f>IF(E17="není",H18,I18)</f>
        <v>#VALUE!</v>
      </c>
      <c r="H18" s="68" t="e">
        <f aca="true" t="shared" si="0" ref="H18:H27">SUM(D18*F18)</f>
        <v>#VALUE!</v>
      </c>
      <c r="I18" s="68" t="e">
        <f aca="true" t="shared" si="1" ref="I18:I27">SUM(((D18+E18)*F18)/2)</f>
        <v>#VALUE!</v>
      </c>
      <c r="J18" s="3"/>
      <c r="K18" s="3"/>
    </row>
    <row r="19" spans="1:11" ht="15.75" customHeight="1">
      <c r="A19" s="63"/>
      <c r="B19" s="31">
        <v>2</v>
      </c>
      <c r="C19" s="32" t="str">
        <f>IF(C13="OB-Z",Cviky!B4,IF(C13="OB1",Cviky!F4,IF(C13="OB2",Cviky!J4,IF(C13="OB3",Cviky!N4," "))))</f>
        <v> </v>
      </c>
      <c r="D19" s="66"/>
      <c r="E19" s="66"/>
      <c r="F19" s="6" t="str">
        <f>IF(C13="OB-Z",Cviky!C4,IF(C13="OB1",Cviky!G4,IF(C13="OB2",Cviky!K4,IF(C13="OB3",Cviky!O4," "))))</f>
        <v> </v>
      </c>
      <c r="G19" s="67" t="e">
        <f>IF(E17="není",H19,I19)</f>
        <v>#VALUE!</v>
      </c>
      <c r="H19" s="68" t="e">
        <f t="shared" si="0"/>
        <v>#VALUE!</v>
      </c>
      <c r="I19" s="68" t="e">
        <f t="shared" si="1"/>
        <v>#VALUE!</v>
      </c>
      <c r="J19" s="3"/>
      <c r="K19" s="3"/>
    </row>
    <row r="20" spans="1:11" ht="15.75" customHeight="1">
      <c r="A20" s="63"/>
      <c r="B20" s="31">
        <v>3</v>
      </c>
      <c r="C20" s="32" t="str">
        <f>IF(C13="OB-Z",Cviky!B5,IF(C13="OB1",Cviky!F5,IF(C13="OB2",Cviky!J5,IF(C13="OB3",Cviky!N5," "))))</f>
        <v> </v>
      </c>
      <c r="D20" s="66"/>
      <c r="E20" s="66"/>
      <c r="F20" s="6" t="str">
        <f>IF(C13="OB-Z",Cviky!C5,IF(C13="OB1",Cviky!G5,IF(C13="OB2",Cviky!K5,IF(C13="OB3",Cviky!O5," "))))</f>
        <v> </v>
      </c>
      <c r="G20" s="67" t="e">
        <f>IF(E17="není",H20,I20)</f>
        <v>#VALUE!</v>
      </c>
      <c r="H20" s="68" t="e">
        <f t="shared" si="0"/>
        <v>#VALUE!</v>
      </c>
      <c r="I20" s="68" t="e">
        <f t="shared" si="1"/>
        <v>#VALUE!</v>
      </c>
      <c r="J20" s="3"/>
      <c r="K20" s="3"/>
    </row>
    <row r="21" spans="1:11" ht="15.75" customHeight="1">
      <c r="A21" s="63"/>
      <c r="B21" s="31">
        <v>4</v>
      </c>
      <c r="C21" s="32" t="str">
        <f>IF(C13="OB-Z",Cviky!B6,IF(C13="OB1",Cviky!F6,IF(C13="OB2",Cviky!J6,IF(C13="OB3",Cviky!N6," "))))</f>
        <v> </v>
      </c>
      <c r="D21" s="66"/>
      <c r="E21" s="66"/>
      <c r="F21" s="6" t="str">
        <f>IF(C13="OB-Z",Cviky!C6,IF(C13="OB1",Cviky!G6,IF(C13="OB2",Cviky!K6,IF(C13="OB3",Cviky!O6," "))))</f>
        <v> </v>
      </c>
      <c r="G21" s="67" t="e">
        <f>IF(E17="není",H21,I21)</f>
        <v>#VALUE!</v>
      </c>
      <c r="H21" s="68" t="e">
        <f t="shared" si="0"/>
        <v>#VALUE!</v>
      </c>
      <c r="I21" s="68" t="e">
        <f t="shared" si="1"/>
        <v>#VALUE!</v>
      </c>
      <c r="J21" s="3"/>
      <c r="K21" s="3"/>
    </row>
    <row r="22" spans="1:11" ht="15.75" customHeight="1">
      <c r="A22" s="63"/>
      <c r="B22" s="31">
        <v>5</v>
      </c>
      <c r="C22" s="32" t="str">
        <f>IF(C13="OB-Z",Cviky!B7,IF(C13="OB1",Cviky!F7,IF(C13="OB2",Cviky!J7,IF(C13="OB3",Cviky!N7," "))))</f>
        <v> </v>
      </c>
      <c r="D22" s="66"/>
      <c r="E22" s="66"/>
      <c r="F22" s="6" t="str">
        <f>IF(C13="OB-Z",Cviky!C7,IF(C13="OB1",Cviky!G7,IF(C13="OB2",Cviky!K7,IF(C13="OB3",Cviky!O7," "))))</f>
        <v> </v>
      </c>
      <c r="G22" s="67" t="e">
        <f>IF(E17="není",H22,I22)</f>
        <v>#VALUE!</v>
      </c>
      <c r="H22" s="68" t="e">
        <f t="shared" si="0"/>
        <v>#VALUE!</v>
      </c>
      <c r="I22" s="68" t="e">
        <f t="shared" si="1"/>
        <v>#VALUE!</v>
      </c>
      <c r="J22" s="3"/>
      <c r="K22" s="3"/>
    </row>
    <row r="23" spans="1:11" ht="15.75" customHeight="1">
      <c r="A23" s="63"/>
      <c r="B23" s="31">
        <v>6</v>
      </c>
      <c r="C23" s="32" t="str">
        <f>IF(C13="OB-Z",Cviky!B8,IF(C13="OB1",Cviky!F8,IF(C13="OB2",Cviky!J8,IF(C13="OB3",Cviky!N8," "))))</f>
        <v> </v>
      </c>
      <c r="D23" s="66"/>
      <c r="E23" s="66"/>
      <c r="F23" s="6" t="str">
        <f>IF(C13="OB-Z",Cviky!C8,IF(C13="OB1",Cviky!G8,IF(C13="OB2",Cviky!K8,IF(C13="OB3",Cviky!O8," "))))</f>
        <v> </v>
      </c>
      <c r="G23" s="67" t="e">
        <f>IF(E17="není",H23,I23)</f>
        <v>#VALUE!</v>
      </c>
      <c r="H23" s="68" t="e">
        <f t="shared" si="0"/>
        <v>#VALUE!</v>
      </c>
      <c r="I23" s="68" t="e">
        <f t="shared" si="1"/>
        <v>#VALUE!</v>
      </c>
      <c r="J23" s="3"/>
      <c r="K23" s="3"/>
    </row>
    <row r="24" spans="1:11" ht="15.75" customHeight="1">
      <c r="A24" s="63"/>
      <c r="B24" s="31">
        <v>7</v>
      </c>
      <c r="C24" s="32" t="str">
        <f>IF(C13="OB-Z",Cviky!B9,IF(C13="OB1",Cviky!F9,IF(C13="OB2",Cviky!J9,IF(C13="OB3",Cviky!N9," "))))</f>
        <v> </v>
      </c>
      <c r="D24" s="66"/>
      <c r="E24" s="66"/>
      <c r="F24" s="6" t="str">
        <f>IF(C13="OB-Z",Cviky!C9,IF(C13="OB1",Cviky!G9,IF(C13="OB2",Cviky!K9,IF(C13="OB3",Cviky!O9," "))))</f>
        <v> </v>
      </c>
      <c r="G24" s="67" t="e">
        <f>IF(E17="není",H24,I24)</f>
        <v>#VALUE!</v>
      </c>
      <c r="H24" s="68" t="e">
        <f t="shared" si="0"/>
        <v>#VALUE!</v>
      </c>
      <c r="I24" s="68" t="e">
        <f t="shared" si="1"/>
        <v>#VALUE!</v>
      </c>
      <c r="J24" s="3"/>
      <c r="K24" s="3"/>
    </row>
    <row r="25" spans="1:11" ht="15.75" customHeight="1">
      <c r="A25" s="63"/>
      <c r="B25" s="31">
        <v>8</v>
      </c>
      <c r="C25" s="32" t="str">
        <f>IF(C13="OB-Z",Cviky!B10,IF(C13="OB1",Cviky!F10,IF(C13="OB2",Cviky!J10,IF(C13="OB3",Cviky!N10," "))))</f>
        <v> </v>
      </c>
      <c r="D25" s="66"/>
      <c r="E25" s="66"/>
      <c r="F25" s="6" t="str">
        <f>IF(C13="OB-Z",Cviky!C10,IF(C13="OB1",Cviky!G10,IF(C13="OB2",Cviky!K10,IF(C13="OB3",Cviky!O10," "))))</f>
        <v> </v>
      </c>
      <c r="G25" s="67" t="e">
        <f>IF(E17="není",H25,I25)</f>
        <v>#VALUE!</v>
      </c>
      <c r="H25" s="68" t="e">
        <f t="shared" si="0"/>
        <v>#VALUE!</v>
      </c>
      <c r="I25" s="68" t="e">
        <f t="shared" si="1"/>
        <v>#VALUE!</v>
      </c>
      <c r="J25" s="3"/>
      <c r="K25" s="3"/>
    </row>
    <row r="26" spans="1:11" ht="15.75" customHeight="1">
      <c r="A26" s="63"/>
      <c r="B26" s="31">
        <v>9</v>
      </c>
      <c r="C26" s="32" t="str">
        <f>IF(C13="OB-Z",Cviky!B11,IF(C13="OB1",Cviky!F11,IF(C13="OB2",Cviky!J11,IF(C13="OB3",Cviky!N11," "))))</f>
        <v> </v>
      </c>
      <c r="D26" s="66"/>
      <c r="E26" s="66"/>
      <c r="F26" s="6" t="str">
        <f>IF(C13="OB-Z",Cviky!C11,IF(C13="OB1",Cviky!G11,IF(C13="OB2",Cviky!K11,IF(C13="OB3",Cviky!O11," "))))</f>
        <v> </v>
      </c>
      <c r="G26" s="67" t="e">
        <f>IF(E17="není",H26,I26)</f>
        <v>#VALUE!</v>
      </c>
      <c r="H26" s="68" t="e">
        <f t="shared" si="0"/>
        <v>#VALUE!</v>
      </c>
      <c r="I26" s="68" t="e">
        <f t="shared" si="1"/>
        <v>#VALUE!</v>
      </c>
      <c r="J26" s="3"/>
      <c r="K26" s="3"/>
    </row>
    <row r="27" spans="1:11" ht="15.75" customHeight="1">
      <c r="A27" s="63"/>
      <c r="B27" s="31">
        <v>10</v>
      </c>
      <c r="C27" s="32" t="str">
        <f>IF(C13="OB-Z",Cviky!B12,IF(C13="OB2",Cviky!J12,IF(C13="OB3",Cviky!N12," ")))</f>
        <v> </v>
      </c>
      <c r="D27" s="66"/>
      <c r="E27" s="66"/>
      <c r="F27" s="6" t="str">
        <f>IF(C13="OB-Z",Cviky!C12,IF(C13="OB1",Cviky!G12,IF(C13="OB2",Cviky!K12,IF(C13="OB3",Cviky!O12," "))))</f>
        <v> </v>
      </c>
      <c r="G27" s="67" t="e">
        <f>IF(E17="není",H27,I27)</f>
        <v>#VALUE!</v>
      </c>
      <c r="H27" s="68" t="e">
        <f t="shared" si="0"/>
        <v>#VALUE!</v>
      </c>
      <c r="I27" s="68" t="e">
        <f t="shared" si="1"/>
        <v>#VALUE!</v>
      </c>
      <c r="J27" s="3"/>
      <c r="K27" s="3"/>
    </row>
    <row r="28" spans="1:11" ht="15.75" customHeight="1">
      <c r="A28" s="63"/>
      <c r="B28" s="88" t="s">
        <v>109</v>
      </c>
      <c r="C28" s="88"/>
      <c r="D28" s="91" t="e">
        <f>IF(G13="ano","0",IF(G14="ano",H28-20,SUM(G18:G27)))</f>
        <v>#VALUE!</v>
      </c>
      <c r="E28" s="91"/>
      <c r="F28" s="91"/>
      <c r="G28" s="91"/>
      <c r="H28" s="68" t="e">
        <f>SUM(G18:G27)</f>
        <v>#VALUE!</v>
      </c>
      <c r="I28" s="68"/>
      <c r="J28" s="3"/>
      <c r="K28" s="3"/>
    </row>
    <row r="29" spans="1:11" ht="15.75" customHeight="1">
      <c r="A29" s="63"/>
      <c r="B29" s="88" t="s">
        <v>110</v>
      </c>
      <c r="C29" s="88"/>
      <c r="D29" s="93" t="e">
        <f>IF(G13="ano","Diskvalifikace",IF(Startovka!F2="N","Nenastoupil",IF(D28&gt;=256,"Výborně",IF(D28&gt;=224,"Velmi dobře",IF(D28&gt;=192,"Dobře",IF(D28&lt;=191.9,"Nehodnocen"," "))))))</f>
        <v>#VALUE!</v>
      </c>
      <c r="E29" s="93"/>
      <c r="F29" s="93"/>
      <c r="G29" s="93"/>
      <c r="H29" s="3"/>
      <c r="I29" s="3"/>
      <c r="J29" s="3"/>
      <c r="K29" s="3"/>
    </row>
    <row r="30" spans="1:11" ht="15" customHeight="1">
      <c r="A30" s="61"/>
      <c r="B30" s="69"/>
      <c r="C30" s="69"/>
      <c r="D30" s="69"/>
      <c r="E30" s="69"/>
      <c r="F30" s="69"/>
      <c r="G30" s="69"/>
      <c r="H30" s="48"/>
      <c r="I30" s="3"/>
      <c r="J30" s="3"/>
      <c r="K30" s="3"/>
    </row>
    <row r="31" spans="1:11" ht="15" customHeight="1">
      <c r="A31" s="61"/>
      <c r="B31" s="56"/>
      <c r="C31" s="56"/>
      <c r="D31" s="56"/>
      <c r="E31" s="56"/>
      <c r="F31" s="56"/>
      <c r="G31" s="56"/>
      <c r="H31" s="48"/>
      <c r="I31" s="3"/>
      <c r="J31" s="3"/>
      <c r="K31" s="3"/>
    </row>
    <row r="32" spans="1:11" ht="15" customHeight="1">
      <c r="A32" s="61"/>
      <c r="B32" s="56"/>
      <c r="C32" s="56"/>
      <c r="D32" s="56"/>
      <c r="E32" s="56"/>
      <c r="F32" s="56"/>
      <c r="G32" s="56"/>
      <c r="H32" s="48"/>
      <c r="I32" s="3"/>
      <c r="J32" s="3"/>
      <c r="K32" s="3"/>
    </row>
    <row r="33" spans="1:11" ht="15" customHeight="1">
      <c r="A33" s="61"/>
      <c r="B33" s="56"/>
      <c r="C33" s="56"/>
      <c r="D33" s="56"/>
      <c r="E33" s="56"/>
      <c r="F33" s="56"/>
      <c r="G33" s="56"/>
      <c r="H33" s="48"/>
      <c r="I33" s="3"/>
      <c r="J33" s="3"/>
      <c r="K33" s="3"/>
    </row>
    <row r="34" spans="1:11" ht="15" customHeight="1">
      <c r="A34" s="61"/>
      <c r="B34" s="56"/>
      <c r="C34" s="56"/>
      <c r="D34" s="56"/>
      <c r="E34" s="56"/>
      <c r="F34" s="56"/>
      <c r="G34" s="56"/>
      <c r="H34" s="48"/>
      <c r="I34" s="3"/>
      <c r="J34" s="3"/>
      <c r="K34" s="3"/>
    </row>
    <row r="35" spans="1:11" ht="15" customHeight="1">
      <c r="A35" s="61"/>
      <c r="B35" s="56"/>
      <c r="C35" s="56"/>
      <c r="D35" s="56"/>
      <c r="E35" s="56"/>
      <c r="F35" s="56"/>
      <c r="G35" s="56"/>
      <c r="H35" s="48"/>
      <c r="I35" s="3"/>
      <c r="J35" s="3"/>
      <c r="K35" s="3"/>
    </row>
    <row r="36" spans="1:11" ht="15" customHeight="1">
      <c r="A36" s="70"/>
      <c r="B36" s="57"/>
      <c r="C36" s="57"/>
      <c r="D36" s="57"/>
      <c r="E36" s="57"/>
      <c r="F36" s="57"/>
      <c r="G36" s="57"/>
      <c r="H36" s="48"/>
      <c r="I36" s="3"/>
      <c r="J36" s="3"/>
      <c r="K36" s="3"/>
    </row>
  </sheetData>
  <sheetProtection selectLockedCells="1" selectUnlockedCell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A1:G1"/>
    <mergeCell ref="A2:G2"/>
    <mergeCell ref="C3:G3"/>
    <mergeCell ref="C4:G4"/>
    <mergeCell ref="C5:G5"/>
    <mergeCell ref="D6:G6"/>
  </mergeCells>
  <conditionalFormatting sqref="D18:E27 G18:G27">
    <cfRule type="cellIs" priority="1" dxfId="0" operator="lessThan" stopIfTrue="1">
      <formula>0</formula>
    </cfRule>
  </conditionalFormatting>
  <printOptions/>
  <pageMargins left="0.11805555555555555" right="0.11805555555555555" top="0.19652777777777777" bottom="0.19652777777777777" header="0.5118055555555555" footer="0.19652777777777777"/>
  <pageSetup horizontalDpi="300" verticalDpi="300" orientation="landscape" scale="75"/>
  <headerFooter alignWithMargins="0">
    <oddFooter>&amp;C&amp;"Helvetica Neue,Běžné"&amp;12&amp;P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1"/>
  <sheetViews>
    <sheetView showGridLines="0" zoomScalePageLayoutView="0" workbookViewId="0" topLeftCell="A1">
      <selection activeCell="C6" sqref="C6"/>
    </sheetView>
  </sheetViews>
  <sheetFormatPr defaultColWidth="9.7109375" defaultRowHeight="15" customHeight="1"/>
  <cols>
    <col min="1" max="1" width="9.00390625" style="1" customWidth="1"/>
    <col min="2" max="2" width="29.28125" style="1" customWidth="1"/>
    <col min="3" max="3" width="35.28125" style="1" customWidth="1"/>
    <col min="4" max="4" width="36.28125" style="1" customWidth="1"/>
    <col min="5" max="5" width="9.28125" style="1" customWidth="1"/>
    <col min="6" max="6" width="39.28125" style="1" customWidth="1"/>
    <col min="7" max="7" width="9.7109375" style="1" customWidth="1"/>
    <col min="8" max="8" width="12.57421875" style="1" customWidth="1"/>
    <col min="9" max="9" width="15.28125" style="1" customWidth="1"/>
    <col min="10" max="15" width="9.00390625" style="1" customWidth="1"/>
    <col min="16" max="16384" width="9.7109375" style="1" customWidth="1"/>
  </cols>
  <sheetData>
    <row r="1" spans="1:15" ht="45.7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85</v>
      </c>
      <c r="F1" s="2" t="s">
        <v>12</v>
      </c>
      <c r="G1" s="2" t="s">
        <v>86</v>
      </c>
      <c r="H1" s="2" t="s">
        <v>87</v>
      </c>
      <c r="I1" s="2" t="s">
        <v>88</v>
      </c>
      <c r="J1" s="37"/>
      <c r="K1" s="37"/>
      <c r="L1" s="37"/>
      <c r="M1" s="37"/>
      <c r="N1" s="37"/>
      <c r="O1" s="37"/>
    </row>
    <row r="2" spans="1:15" ht="13.5" customHeight="1">
      <c r="A2" s="39">
        <f>Startovka!A2</f>
        <v>0</v>
      </c>
      <c r="B2" s="39">
        <f>Startovka!B2</f>
        <v>0</v>
      </c>
      <c r="C2" s="39">
        <f>Startovka!C2</f>
        <v>0</v>
      </c>
      <c r="D2" s="39">
        <f>Startovka!D2</f>
        <v>0</v>
      </c>
      <c r="E2" s="40">
        <f>Startovka!E2</f>
        <v>0</v>
      </c>
      <c r="F2" s="40" t="str">
        <f>Startovka!I3</f>
        <v>Zkoušky Obedience Chomutov </v>
      </c>
      <c r="G2" s="40" t="str">
        <f aca="true" t="shared" si="0" ref="G2:G33">IF(E2="OB-Z",RANK(K2,$K$2:$K$51,0),IF(E2="OB1",RANK(L2,$L$2:$L$51,0),IF(E2="OB2",RANK(M2,$M$2:$M$51,0),IF(E2="OB3",RANK(N2,$N$2:$N$51,0),"neurčeno"))))</f>
        <v>neurčeno</v>
      </c>
      <c r="H2" s="41" t="e">
        <f>1!D28</f>
        <v>#VALUE!</v>
      </c>
      <c r="I2" s="41" t="e">
        <f>1!D29</f>
        <v>#VALUE!</v>
      </c>
      <c r="J2" s="37"/>
      <c r="K2" s="29" t="str">
        <f aca="true" t="shared" si="1" ref="K2:K33">IF(E2="OB-Z",(H2)," ")</f>
        <v> </v>
      </c>
      <c r="L2" s="29" t="str">
        <f aca="true" t="shared" si="2" ref="L2:L33">IF(E2="OB1",(H2)," ")</f>
        <v> </v>
      </c>
      <c r="M2" s="29" t="str">
        <f aca="true" t="shared" si="3" ref="M2:M33">IF(E2="OB2",(H2)," ")</f>
        <v> </v>
      </c>
      <c r="N2" s="29" t="str">
        <f aca="true" t="shared" si="4" ref="N2:N33">IF(E2="OB3",(H2)," ")</f>
        <v> </v>
      </c>
      <c r="O2" s="37"/>
    </row>
    <row r="3" spans="1:15" ht="13.5" customHeight="1">
      <c r="A3" s="39">
        <f>Startovka!A3</f>
        <v>1</v>
      </c>
      <c r="B3" s="40" t="str">
        <f>Startovka!B3</f>
        <v>Lucie Forejtová </v>
      </c>
      <c r="C3" s="40" t="str">
        <f>Startovka!C3</f>
        <v>Einstein Peruano </v>
      </c>
      <c r="D3" s="40" t="str">
        <f>Startovka!D3</f>
        <v>Peruánský naháč</v>
      </c>
      <c r="E3" s="40" t="str">
        <f>Startovka!E3</f>
        <v>OB-Z</v>
      </c>
      <c r="F3" s="40" t="str">
        <f>Startovka!I3</f>
        <v>Zkoušky Obedience Chomutov </v>
      </c>
      <c r="G3" s="39">
        <f t="shared" si="0"/>
        <v>3</v>
      </c>
      <c r="H3" s="42">
        <f>2!D28</f>
        <v>123</v>
      </c>
      <c r="I3" s="40" t="str">
        <f>2!D29</f>
        <v>Nehodnocen</v>
      </c>
      <c r="J3" s="37"/>
      <c r="K3" s="43">
        <f t="shared" si="1"/>
        <v>123</v>
      </c>
      <c r="L3" s="29" t="str">
        <f t="shared" si="2"/>
        <v> </v>
      </c>
      <c r="M3" s="29" t="str">
        <f t="shared" si="3"/>
        <v> </v>
      </c>
      <c r="N3" s="29" t="str">
        <f t="shared" si="4"/>
        <v> </v>
      </c>
      <c r="O3" s="37"/>
    </row>
    <row r="4" spans="1:15" ht="13.5" customHeight="1">
      <c r="A4" s="39">
        <f>Startovka!A4</f>
        <v>2</v>
      </c>
      <c r="B4" s="40" t="str">
        <f>Startovka!B4</f>
        <v>Jana Hofferová </v>
      </c>
      <c r="C4" s="40" t="str">
        <f>Startovka!C4</f>
        <v>T’es La Plus Belle du Royaume de Pandora</v>
      </c>
      <c r="D4" s="40" t="str">
        <f>Startovka!D4</f>
        <v>Holandský ovčák </v>
      </c>
      <c r="E4" s="40" t="str">
        <f>Startovka!E4</f>
        <v>OB-Z</v>
      </c>
      <c r="F4" s="40" t="str">
        <f>Startovka!I3</f>
        <v>Zkoušky Obedience Chomutov </v>
      </c>
      <c r="G4" s="39">
        <f t="shared" si="0"/>
        <v>1</v>
      </c>
      <c r="H4" s="42">
        <f>3!D28</f>
        <v>270.5</v>
      </c>
      <c r="I4" s="40" t="str">
        <f>3!D29</f>
        <v>Výborně</v>
      </c>
      <c r="J4" s="37"/>
      <c r="K4" s="43">
        <f t="shared" si="1"/>
        <v>270.5</v>
      </c>
      <c r="L4" s="29" t="str">
        <f t="shared" si="2"/>
        <v> </v>
      </c>
      <c r="M4" s="29" t="str">
        <f t="shared" si="3"/>
        <v> </v>
      </c>
      <c r="N4" s="29" t="str">
        <f t="shared" si="4"/>
        <v> </v>
      </c>
      <c r="O4" s="37"/>
    </row>
    <row r="5" spans="1:15" ht="13.5" customHeight="1">
      <c r="A5" s="39">
        <f>Startovka!A5</f>
        <v>3</v>
      </c>
      <c r="B5" s="40" t="str">
        <f>Startovka!B5</f>
        <v>Michaela Kotábová </v>
      </c>
      <c r="C5" s="40" t="str">
        <f>Startovka!C5</f>
        <v>Cupcakes Blackberry </v>
      </c>
      <c r="D5" s="40" t="str">
        <f>Startovka!D5</f>
        <v>Border Collie </v>
      </c>
      <c r="E5" s="40" t="str">
        <f>Startovka!E5</f>
        <v>OB-Z</v>
      </c>
      <c r="F5" s="40" t="str">
        <f>Startovka!I3</f>
        <v>Zkoušky Obedience Chomutov </v>
      </c>
      <c r="G5" s="39">
        <f t="shared" si="0"/>
        <v>2</v>
      </c>
      <c r="H5" s="42">
        <f>4!D28</f>
        <v>222</v>
      </c>
      <c r="I5" s="40" t="str">
        <f>4!D29</f>
        <v>Dobře</v>
      </c>
      <c r="J5" s="37"/>
      <c r="K5" s="43">
        <f t="shared" si="1"/>
        <v>222</v>
      </c>
      <c r="L5" s="29" t="str">
        <f t="shared" si="2"/>
        <v> </v>
      </c>
      <c r="M5" s="29" t="str">
        <f t="shared" si="3"/>
        <v> </v>
      </c>
      <c r="N5" s="29" t="str">
        <f t="shared" si="4"/>
        <v> </v>
      </c>
      <c r="O5" s="37"/>
    </row>
    <row r="6" spans="1:15" ht="13.5" customHeight="1">
      <c r="A6" s="39">
        <f>Startovka!A6</f>
        <v>4</v>
      </c>
      <c r="B6" s="40" t="str">
        <f>Startovka!B6</f>
        <v>Dana Háková </v>
      </c>
      <c r="C6" s="40" t="str">
        <f>Startovka!C6</f>
        <v>Antigona Love Honey Forever</v>
      </c>
      <c r="D6" s="40" t="str">
        <f>Startovka!D6</f>
        <v>Holandský ovčák </v>
      </c>
      <c r="E6" s="40" t="str">
        <f>Startovka!E6</f>
        <v>OB1</v>
      </c>
      <c r="F6" s="40" t="str">
        <f>Startovka!I3</f>
        <v>Zkoušky Obedience Chomutov </v>
      </c>
      <c r="G6" s="39">
        <f t="shared" si="0"/>
        <v>1</v>
      </c>
      <c r="H6" s="42">
        <f>5!D28</f>
        <v>276</v>
      </c>
      <c r="I6" s="40" t="str">
        <f>5!D29</f>
        <v>Výborně</v>
      </c>
      <c r="J6" s="37"/>
      <c r="K6" s="29" t="str">
        <f t="shared" si="1"/>
        <v> </v>
      </c>
      <c r="L6" s="43">
        <f t="shared" si="2"/>
        <v>276</v>
      </c>
      <c r="M6" s="29" t="str">
        <f t="shared" si="3"/>
        <v> </v>
      </c>
      <c r="N6" s="29" t="str">
        <f t="shared" si="4"/>
        <v> </v>
      </c>
      <c r="O6" s="37"/>
    </row>
    <row r="7" spans="1:15" ht="13.5" customHeight="1">
      <c r="A7" s="39">
        <f>Startovka!A7</f>
        <v>5</v>
      </c>
      <c r="B7" s="40" t="str">
        <f>Startovka!B7</f>
        <v>Jan Smocek</v>
      </c>
      <c r="C7" s="40" t="s">
        <v>25</v>
      </c>
      <c r="D7" s="39" t="str">
        <f>Startovka!D7</f>
        <v>belgický ovčák</v>
      </c>
      <c r="E7" s="40" t="str">
        <f>Startovka!E7</f>
        <v>OB1</v>
      </c>
      <c r="F7" s="40" t="str">
        <f>Startovka!I3</f>
        <v>Zkoušky Obedience Chomutov </v>
      </c>
      <c r="G7" s="39">
        <f t="shared" si="0"/>
        <v>2</v>
      </c>
      <c r="H7" s="42">
        <f>6!D28</f>
        <v>203</v>
      </c>
      <c r="I7" s="40" t="str">
        <f>6!D29</f>
        <v>Dobře</v>
      </c>
      <c r="J7" s="37"/>
      <c r="K7" s="29" t="str">
        <f t="shared" si="1"/>
        <v> </v>
      </c>
      <c r="L7" s="43">
        <f t="shared" si="2"/>
        <v>203</v>
      </c>
      <c r="M7" s="29" t="str">
        <f t="shared" si="3"/>
        <v> </v>
      </c>
      <c r="N7" s="29" t="str">
        <f t="shared" si="4"/>
        <v> </v>
      </c>
      <c r="O7" s="37"/>
    </row>
    <row r="8" spans="1:15" ht="13.5" customHeight="1">
      <c r="A8" s="39">
        <f>Startovka!A8</f>
        <v>6</v>
      </c>
      <c r="B8" s="40" t="str">
        <f>Startovka!B8</f>
        <v>Magdalena Kolářová </v>
      </c>
      <c r="C8" s="40" t="s">
        <v>89</v>
      </c>
      <c r="D8" s="40" t="str">
        <f>Startovka!D8</f>
        <v>Border Collie </v>
      </c>
      <c r="E8" s="40" t="str">
        <f>Startovka!E8</f>
        <v>OB2</v>
      </c>
      <c r="F8" s="40" t="str">
        <f>Startovka!I3</f>
        <v>Zkoušky Obedience Chomutov </v>
      </c>
      <c r="G8" s="39">
        <f t="shared" si="0"/>
        <v>1</v>
      </c>
      <c r="H8" s="42">
        <f>7!D28</f>
        <v>202</v>
      </c>
      <c r="I8" s="40" t="str">
        <f>7!D29</f>
        <v>Dobře</v>
      </c>
      <c r="J8" s="37"/>
      <c r="K8" s="29" t="str">
        <f t="shared" si="1"/>
        <v> </v>
      </c>
      <c r="L8" s="29" t="str">
        <f t="shared" si="2"/>
        <v> </v>
      </c>
      <c r="M8" s="43">
        <f t="shared" si="3"/>
        <v>202</v>
      </c>
      <c r="N8" s="29" t="str">
        <f t="shared" si="4"/>
        <v> </v>
      </c>
      <c r="O8" s="37"/>
    </row>
    <row r="9" spans="1:15" ht="13.5" customHeight="1">
      <c r="A9" s="39">
        <f>Startovka!A9</f>
        <v>7</v>
      </c>
      <c r="B9" s="40" t="str">
        <f>Startovka!B9</f>
        <v>Sabina Benešová </v>
      </c>
      <c r="C9" s="40" t="s">
        <v>90</v>
      </c>
      <c r="D9" s="40" t="str">
        <f>Startovka!D9</f>
        <v>Pražský krysařík</v>
      </c>
      <c r="E9" s="40" t="str">
        <f>Startovka!E9</f>
        <v>OB2</v>
      </c>
      <c r="F9" s="40" t="str">
        <f>Startovka!I3</f>
        <v>Zkoušky Obedience Chomutov </v>
      </c>
      <c r="G9" s="39">
        <f t="shared" si="0"/>
        <v>2</v>
      </c>
      <c r="H9" s="42">
        <f>8!D28</f>
        <v>0</v>
      </c>
      <c r="I9" s="40" t="str">
        <f>8!D29</f>
        <v>Nehodnocen</v>
      </c>
      <c r="J9" s="37"/>
      <c r="K9" s="29" t="str">
        <f t="shared" si="1"/>
        <v> </v>
      </c>
      <c r="L9" s="29" t="str">
        <f t="shared" si="2"/>
        <v> </v>
      </c>
      <c r="M9" s="43">
        <f t="shared" si="3"/>
        <v>0</v>
      </c>
      <c r="N9" s="29" t="str">
        <f t="shared" si="4"/>
        <v> </v>
      </c>
      <c r="O9" s="37"/>
    </row>
    <row r="10" spans="1:15" ht="13.5" customHeight="1">
      <c r="A10" s="39">
        <f>Startovka!A10</f>
        <v>8</v>
      </c>
      <c r="B10" s="40" t="str">
        <f>Startovka!B10</f>
        <v>Luďka Kadeřábková </v>
      </c>
      <c r="C10" s="40" t="str">
        <f>Startovka!C10</f>
        <v>Inuška Indi Black sagitta</v>
      </c>
      <c r="D10" s="40" t="str">
        <f>Startovka!D10</f>
        <v>Dobrman </v>
      </c>
      <c r="E10" s="40" t="str">
        <f>Startovka!E10</f>
        <v>OB2</v>
      </c>
      <c r="F10" s="40" t="str">
        <f>Startovka!I3</f>
        <v>Zkoušky Obedience Chomutov </v>
      </c>
      <c r="G10" s="39">
        <f t="shared" si="0"/>
        <v>2</v>
      </c>
      <c r="H10" s="42">
        <f>9!D28</f>
        <v>0</v>
      </c>
      <c r="I10" s="40" t="str">
        <f>9!D29</f>
        <v>Dobře</v>
      </c>
      <c r="J10" s="37"/>
      <c r="K10" s="29" t="str">
        <f t="shared" si="1"/>
        <v> </v>
      </c>
      <c r="L10" s="29" t="str">
        <f t="shared" si="2"/>
        <v> </v>
      </c>
      <c r="M10" s="43">
        <f t="shared" si="3"/>
        <v>0</v>
      </c>
      <c r="N10" s="29" t="str">
        <f t="shared" si="4"/>
        <v> </v>
      </c>
      <c r="O10" s="37"/>
    </row>
    <row r="11" spans="1:15" ht="13.5" customHeight="1">
      <c r="A11" s="39">
        <f>Startovka!A11</f>
        <v>9</v>
      </c>
      <c r="B11" s="39">
        <f>Startovka!B11</f>
        <v>0</v>
      </c>
      <c r="C11" s="39">
        <f>Startovka!C11</f>
        <v>0</v>
      </c>
      <c r="D11" s="39">
        <f>Startovka!D11</f>
        <v>0</v>
      </c>
      <c r="E11" s="40">
        <f>Startovka!E11</f>
        <v>0</v>
      </c>
      <c r="F11" s="40" t="str">
        <f>Startovka!I3</f>
        <v>Zkoušky Obedience Chomutov </v>
      </c>
      <c r="G11" s="40" t="str">
        <f t="shared" si="0"/>
        <v>neurčeno</v>
      </c>
      <c r="H11" s="42" t="e">
        <f>'10'!D28</f>
        <v>#VALUE!</v>
      </c>
      <c r="I11" s="41" t="e">
        <f>'10'!D29</f>
        <v>#VALUE!</v>
      </c>
      <c r="J11" s="37"/>
      <c r="K11" s="29" t="str">
        <f t="shared" si="1"/>
        <v> </v>
      </c>
      <c r="L11" s="29" t="str">
        <f t="shared" si="2"/>
        <v> </v>
      </c>
      <c r="M11" s="29" t="str">
        <f t="shared" si="3"/>
        <v> </v>
      </c>
      <c r="N11" s="29" t="str">
        <f t="shared" si="4"/>
        <v> </v>
      </c>
      <c r="O11" s="37"/>
    </row>
    <row r="12" spans="1:15" ht="13.5" customHeight="1">
      <c r="A12" s="39">
        <f>Startovka!A12</f>
        <v>10</v>
      </c>
      <c r="B12" s="39">
        <f>Startovka!B12</f>
        <v>0</v>
      </c>
      <c r="C12" s="39">
        <f>Startovka!C12</f>
        <v>0</v>
      </c>
      <c r="D12" s="39">
        <f>Startovka!D12</f>
        <v>0</v>
      </c>
      <c r="E12" s="40">
        <f>Startovka!E12</f>
        <v>0</v>
      </c>
      <c r="F12" s="40" t="str">
        <f>Startovka!I3</f>
        <v>Zkoušky Obedience Chomutov </v>
      </c>
      <c r="G12" s="40" t="str">
        <f t="shared" si="0"/>
        <v>neurčeno</v>
      </c>
      <c r="H12" s="42" t="e">
        <f>'11'!D28</f>
        <v>#VALUE!</v>
      </c>
      <c r="I12" s="41" t="e">
        <f>'11'!D29</f>
        <v>#VALUE!</v>
      </c>
      <c r="J12" s="37"/>
      <c r="K12" s="29" t="str">
        <f t="shared" si="1"/>
        <v> </v>
      </c>
      <c r="L12" s="29" t="str">
        <f t="shared" si="2"/>
        <v> </v>
      </c>
      <c r="M12" s="29" t="str">
        <f t="shared" si="3"/>
        <v> </v>
      </c>
      <c r="N12" s="29" t="str">
        <f t="shared" si="4"/>
        <v> </v>
      </c>
      <c r="O12" s="37"/>
    </row>
    <row r="13" spans="1:15" ht="13.5" customHeight="1">
      <c r="A13" s="39">
        <f>Startovka!A13</f>
        <v>11</v>
      </c>
      <c r="B13" s="39">
        <f>Startovka!B13</f>
        <v>0</v>
      </c>
      <c r="C13" s="39">
        <f>Startovka!C13</f>
        <v>0</v>
      </c>
      <c r="D13" s="39">
        <f>Startovka!D13</f>
        <v>0</v>
      </c>
      <c r="E13" s="40">
        <f>Startovka!E13</f>
        <v>0</v>
      </c>
      <c r="F13" s="40" t="str">
        <f>Startovka!I3</f>
        <v>Zkoušky Obedience Chomutov </v>
      </c>
      <c r="G13" s="40" t="str">
        <f t="shared" si="0"/>
        <v>neurčeno</v>
      </c>
      <c r="H13" s="42" t="e">
        <f>'12'!D28</f>
        <v>#VALUE!</v>
      </c>
      <c r="I13" s="41" t="e">
        <f>'12'!D29</f>
        <v>#VALUE!</v>
      </c>
      <c r="J13" s="37"/>
      <c r="K13" s="29" t="str">
        <f t="shared" si="1"/>
        <v> </v>
      </c>
      <c r="L13" s="29" t="str">
        <f t="shared" si="2"/>
        <v> </v>
      </c>
      <c r="M13" s="29" t="str">
        <f t="shared" si="3"/>
        <v> </v>
      </c>
      <c r="N13" s="29" t="str">
        <f t="shared" si="4"/>
        <v> </v>
      </c>
      <c r="O13" s="37"/>
    </row>
    <row r="14" spans="1:15" ht="13.5" customHeight="1">
      <c r="A14" s="39">
        <f>Startovka!A14</f>
        <v>12</v>
      </c>
      <c r="B14" s="39">
        <f>Startovka!B14</f>
        <v>0</v>
      </c>
      <c r="C14" s="39">
        <f>Startovka!C14</f>
        <v>0</v>
      </c>
      <c r="D14" s="39">
        <f>Startovka!D14</f>
        <v>0</v>
      </c>
      <c r="E14" s="40">
        <f>Startovka!E14</f>
        <v>0</v>
      </c>
      <c r="F14" s="40" t="str">
        <f>Startovka!I3</f>
        <v>Zkoušky Obedience Chomutov </v>
      </c>
      <c r="G14" s="40" t="str">
        <f t="shared" si="0"/>
        <v>neurčeno</v>
      </c>
      <c r="H14" s="42" t="e">
        <f>'13'!D28</f>
        <v>#VALUE!</v>
      </c>
      <c r="I14" s="41" t="e">
        <f>'13'!D29</f>
        <v>#VALUE!</v>
      </c>
      <c r="J14" s="37"/>
      <c r="K14" s="29" t="str">
        <f t="shared" si="1"/>
        <v> </v>
      </c>
      <c r="L14" s="29" t="str">
        <f t="shared" si="2"/>
        <v> </v>
      </c>
      <c r="M14" s="29" t="str">
        <f t="shared" si="3"/>
        <v> </v>
      </c>
      <c r="N14" s="29" t="str">
        <f t="shared" si="4"/>
        <v> </v>
      </c>
      <c r="O14" s="37"/>
    </row>
    <row r="15" spans="1:15" ht="13.5" customHeight="1">
      <c r="A15" s="39">
        <f>Startovka!A15</f>
        <v>13</v>
      </c>
      <c r="B15" s="39">
        <f>Startovka!B15</f>
        <v>0</v>
      </c>
      <c r="C15" s="39">
        <f>Startovka!C15</f>
        <v>0</v>
      </c>
      <c r="D15" s="39">
        <f>Startovka!D15</f>
        <v>0</v>
      </c>
      <c r="E15" s="40">
        <f>Startovka!E15</f>
        <v>0</v>
      </c>
      <c r="F15" s="40" t="str">
        <f>Startovka!I3</f>
        <v>Zkoušky Obedience Chomutov </v>
      </c>
      <c r="G15" s="40" t="str">
        <f t="shared" si="0"/>
        <v>neurčeno</v>
      </c>
      <c r="H15" s="42" t="e">
        <f>'14'!D28</f>
        <v>#VALUE!</v>
      </c>
      <c r="I15" s="41" t="e">
        <f>'14'!D29</f>
        <v>#VALUE!</v>
      </c>
      <c r="J15" s="37"/>
      <c r="K15" s="29" t="str">
        <f t="shared" si="1"/>
        <v> </v>
      </c>
      <c r="L15" s="29" t="str">
        <f t="shared" si="2"/>
        <v> </v>
      </c>
      <c r="M15" s="29" t="str">
        <f t="shared" si="3"/>
        <v> </v>
      </c>
      <c r="N15" s="29" t="str">
        <f t="shared" si="4"/>
        <v> </v>
      </c>
      <c r="O15" s="37"/>
    </row>
    <row r="16" spans="1:15" ht="13.5" customHeight="1">
      <c r="A16" s="39">
        <f>Startovka!A16</f>
        <v>14</v>
      </c>
      <c r="B16" s="39">
        <f>Startovka!B16</f>
        <v>0</v>
      </c>
      <c r="C16" s="39">
        <f>Startovka!C16</f>
        <v>0</v>
      </c>
      <c r="D16" s="39">
        <f>Startovka!D16</f>
        <v>0</v>
      </c>
      <c r="E16" s="40">
        <f>Startovka!E16</f>
        <v>0</v>
      </c>
      <c r="F16" s="40" t="str">
        <f>Startovka!I3</f>
        <v>Zkoušky Obedience Chomutov </v>
      </c>
      <c r="G16" s="40" t="str">
        <f t="shared" si="0"/>
        <v>neurčeno</v>
      </c>
      <c r="H16" s="42" t="e">
        <f>'15'!D28</f>
        <v>#VALUE!</v>
      </c>
      <c r="I16" s="41" t="e">
        <f>'15'!D29</f>
        <v>#VALUE!</v>
      </c>
      <c r="J16" s="37"/>
      <c r="K16" s="29" t="str">
        <f t="shared" si="1"/>
        <v> </v>
      </c>
      <c r="L16" s="29" t="str">
        <f t="shared" si="2"/>
        <v> </v>
      </c>
      <c r="M16" s="29" t="str">
        <f t="shared" si="3"/>
        <v> </v>
      </c>
      <c r="N16" s="29" t="str">
        <f t="shared" si="4"/>
        <v> </v>
      </c>
      <c r="O16" s="37"/>
    </row>
    <row r="17" spans="1:15" ht="13.5" customHeight="1">
      <c r="A17" s="39">
        <f>Startovka!A17</f>
        <v>15</v>
      </c>
      <c r="B17" s="39">
        <f>Startovka!B17</f>
        <v>0</v>
      </c>
      <c r="C17" s="39">
        <f>Startovka!C17</f>
        <v>0</v>
      </c>
      <c r="D17" s="39">
        <f>Startovka!D17</f>
        <v>0</v>
      </c>
      <c r="E17" s="40">
        <f>Startovka!E17</f>
        <v>0</v>
      </c>
      <c r="F17" s="40" t="str">
        <f>Startovka!I3</f>
        <v>Zkoušky Obedience Chomutov </v>
      </c>
      <c r="G17" s="40" t="str">
        <f t="shared" si="0"/>
        <v>neurčeno</v>
      </c>
      <c r="H17" s="42" t="e">
        <f>'16'!D28</f>
        <v>#VALUE!</v>
      </c>
      <c r="I17" s="41" t="e">
        <f>'16'!D29</f>
        <v>#VALUE!</v>
      </c>
      <c r="J17" s="37"/>
      <c r="K17" s="29" t="str">
        <f t="shared" si="1"/>
        <v> </v>
      </c>
      <c r="L17" s="29" t="str">
        <f t="shared" si="2"/>
        <v> </v>
      </c>
      <c r="M17" s="29" t="str">
        <f t="shared" si="3"/>
        <v> </v>
      </c>
      <c r="N17" s="29" t="str">
        <f t="shared" si="4"/>
        <v> </v>
      </c>
      <c r="O17" s="37"/>
    </row>
    <row r="18" spans="1:15" ht="13.5" customHeight="1">
      <c r="A18" s="39">
        <f>Startovka!A18</f>
        <v>16</v>
      </c>
      <c r="B18" s="39">
        <f>Startovka!B18</f>
        <v>0</v>
      </c>
      <c r="C18" s="39">
        <f>Startovka!C18</f>
        <v>0</v>
      </c>
      <c r="D18" s="39">
        <f>Startovka!D18</f>
        <v>0</v>
      </c>
      <c r="E18" s="39">
        <f>Startovka!E18</f>
        <v>0</v>
      </c>
      <c r="F18" s="40" t="str">
        <f>Startovka!I3</f>
        <v>Zkoušky Obedience Chomutov </v>
      </c>
      <c r="G18" s="40" t="str">
        <f t="shared" si="0"/>
        <v>neurčeno</v>
      </c>
      <c r="H18" s="42" t="e">
        <f>'17'!D28</f>
        <v>#VALUE!</v>
      </c>
      <c r="I18" s="44" t="e">
        <f>'17'!D29</f>
        <v>#VALUE!</v>
      </c>
      <c r="J18" s="37"/>
      <c r="K18" s="29" t="str">
        <f t="shared" si="1"/>
        <v> </v>
      </c>
      <c r="L18" s="29" t="str">
        <f t="shared" si="2"/>
        <v> </v>
      </c>
      <c r="M18" s="29" t="str">
        <f t="shared" si="3"/>
        <v> </v>
      </c>
      <c r="N18" s="29" t="str">
        <f t="shared" si="4"/>
        <v> </v>
      </c>
      <c r="O18" s="37"/>
    </row>
    <row r="19" spans="1:15" ht="13.5" customHeight="1">
      <c r="A19" s="39">
        <f>Startovka!A19</f>
        <v>0</v>
      </c>
      <c r="B19" s="39">
        <f>Startovka!B19</f>
        <v>0</v>
      </c>
      <c r="C19" s="39">
        <f>Startovka!C19</f>
        <v>0</v>
      </c>
      <c r="D19" s="39">
        <f>Startovka!D19</f>
        <v>0</v>
      </c>
      <c r="E19" s="39">
        <f>Startovka!E19</f>
        <v>0</v>
      </c>
      <c r="F19" s="40" t="str">
        <f>Startovka!I3</f>
        <v>Zkoušky Obedience Chomutov </v>
      </c>
      <c r="G19" s="40" t="str">
        <f t="shared" si="0"/>
        <v>neurčeno</v>
      </c>
      <c r="H19" s="42" t="e">
        <f>'18'!D28</f>
        <v>#VALUE!</v>
      </c>
      <c r="I19" s="44" t="e">
        <f>'18'!D29</f>
        <v>#VALUE!</v>
      </c>
      <c r="J19" s="37"/>
      <c r="K19" s="29" t="str">
        <f t="shared" si="1"/>
        <v> </v>
      </c>
      <c r="L19" s="29" t="str">
        <f t="shared" si="2"/>
        <v> </v>
      </c>
      <c r="M19" s="29" t="str">
        <f t="shared" si="3"/>
        <v> </v>
      </c>
      <c r="N19" s="29" t="str">
        <f t="shared" si="4"/>
        <v> </v>
      </c>
      <c r="O19" s="37"/>
    </row>
    <row r="20" spans="1:15" ht="13.5" customHeight="1">
      <c r="A20" s="39">
        <f>Startovka!A20</f>
        <v>0</v>
      </c>
      <c r="B20" s="39">
        <f>Startovka!B20</f>
        <v>0</v>
      </c>
      <c r="C20" s="39">
        <f>Startovka!C20</f>
        <v>0</v>
      </c>
      <c r="D20" s="39">
        <f>Startovka!D20</f>
        <v>0</v>
      </c>
      <c r="E20" s="39">
        <f>Startovka!E20</f>
        <v>0</v>
      </c>
      <c r="F20" s="40" t="str">
        <f>Startovka!I3</f>
        <v>Zkoušky Obedience Chomutov </v>
      </c>
      <c r="G20" s="40" t="str">
        <f t="shared" si="0"/>
        <v>neurčeno</v>
      </c>
      <c r="H20" s="42" t="e">
        <f>'19'!D28</f>
        <v>#VALUE!</v>
      </c>
      <c r="I20" s="44" t="e">
        <f>'19'!D29</f>
        <v>#VALUE!</v>
      </c>
      <c r="J20" s="37"/>
      <c r="K20" s="29" t="str">
        <f t="shared" si="1"/>
        <v> </v>
      </c>
      <c r="L20" s="29" t="str">
        <f t="shared" si="2"/>
        <v> </v>
      </c>
      <c r="M20" s="29" t="str">
        <f t="shared" si="3"/>
        <v> </v>
      </c>
      <c r="N20" s="29" t="str">
        <f t="shared" si="4"/>
        <v> </v>
      </c>
      <c r="O20" s="37"/>
    </row>
    <row r="21" spans="1:15" ht="13.5" customHeight="1">
      <c r="A21" s="39">
        <f>Startovka!A21</f>
        <v>0</v>
      </c>
      <c r="B21" s="39">
        <f>Startovka!B21</f>
        <v>0</v>
      </c>
      <c r="C21" s="39">
        <f>Startovka!C21</f>
        <v>0</v>
      </c>
      <c r="D21" s="39">
        <f>Startovka!D21</f>
        <v>0</v>
      </c>
      <c r="E21" s="39">
        <f>Startovka!E21</f>
        <v>0</v>
      </c>
      <c r="F21" s="40" t="str">
        <f>Startovka!I3</f>
        <v>Zkoušky Obedience Chomutov </v>
      </c>
      <c r="G21" s="40" t="str">
        <f t="shared" si="0"/>
        <v>neurčeno</v>
      </c>
      <c r="H21" s="42" t="e">
        <f>'20'!D28</f>
        <v>#VALUE!</v>
      </c>
      <c r="I21" s="44" t="e">
        <f>'20'!D29</f>
        <v>#VALUE!</v>
      </c>
      <c r="J21" s="37"/>
      <c r="K21" s="29" t="str">
        <f t="shared" si="1"/>
        <v> </v>
      </c>
      <c r="L21" s="29" t="str">
        <f t="shared" si="2"/>
        <v> </v>
      </c>
      <c r="M21" s="29" t="str">
        <f t="shared" si="3"/>
        <v> </v>
      </c>
      <c r="N21" s="29" t="str">
        <f t="shared" si="4"/>
        <v> </v>
      </c>
      <c r="O21" s="37"/>
    </row>
    <row r="22" spans="1:15" ht="13.5" customHeight="1">
      <c r="A22" s="39">
        <f>Startovka!A22</f>
        <v>0</v>
      </c>
      <c r="B22" s="39">
        <f>Startovka!B22</f>
        <v>0</v>
      </c>
      <c r="C22" s="39">
        <f>Startovka!C22</f>
        <v>0</v>
      </c>
      <c r="D22" s="39">
        <f>Startovka!D22</f>
        <v>0</v>
      </c>
      <c r="E22" s="39">
        <f>Startovka!E22</f>
        <v>0</v>
      </c>
      <c r="F22" s="40" t="str">
        <f>Startovka!I3</f>
        <v>Zkoušky Obedience Chomutov </v>
      </c>
      <c r="G22" s="40" t="str">
        <f t="shared" si="0"/>
        <v>neurčeno</v>
      </c>
      <c r="H22" s="42" t="e">
        <f>'21'!D28</f>
        <v>#VALUE!</v>
      </c>
      <c r="I22" s="44" t="e">
        <f>'21'!D29</f>
        <v>#VALUE!</v>
      </c>
      <c r="J22" s="37"/>
      <c r="K22" s="29" t="str">
        <f t="shared" si="1"/>
        <v> </v>
      </c>
      <c r="L22" s="29" t="str">
        <f t="shared" si="2"/>
        <v> </v>
      </c>
      <c r="M22" s="29" t="str">
        <f t="shared" si="3"/>
        <v> </v>
      </c>
      <c r="N22" s="29" t="str">
        <f t="shared" si="4"/>
        <v> </v>
      </c>
      <c r="O22" s="37"/>
    </row>
    <row r="23" spans="1:15" ht="13.5" customHeight="1">
      <c r="A23" s="39">
        <f>Startovka!A23</f>
        <v>0</v>
      </c>
      <c r="B23" s="39">
        <f>Startovka!B23</f>
        <v>0</v>
      </c>
      <c r="C23" s="39">
        <f>Startovka!C23</f>
        <v>0</v>
      </c>
      <c r="D23" s="39">
        <f>Startovka!D23</f>
        <v>0</v>
      </c>
      <c r="E23" s="39">
        <f>Startovka!E23</f>
        <v>0</v>
      </c>
      <c r="F23" s="40" t="str">
        <f>Startovka!I3</f>
        <v>Zkoušky Obedience Chomutov </v>
      </c>
      <c r="G23" s="40" t="str">
        <f t="shared" si="0"/>
        <v>neurčeno</v>
      </c>
      <c r="H23" s="42" t="e">
        <f>'22'!D28</f>
        <v>#VALUE!</v>
      </c>
      <c r="I23" s="44" t="e">
        <f>'22'!D29</f>
        <v>#VALUE!</v>
      </c>
      <c r="J23" s="37"/>
      <c r="K23" s="29" t="str">
        <f t="shared" si="1"/>
        <v> </v>
      </c>
      <c r="L23" s="29" t="str">
        <f t="shared" si="2"/>
        <v> </v>
      </c>
      <c r="M23" s="29" t="str">
        <f t="shared" si="3"/>
        <v> </v>
      </c>
      <c r="N23" s="29" t="str">
        <f t="shared" si="4"/>
        <v> </v>
      </c>
      <c r="O23" s="37"/>
    </row>
    <row r="24" spans="1:15" ht="13.5" customHeight="1">
      <c r="A24" s="39">
        <f>Startovka!A24</f>
        <v>0</v>
      </c>
      <c r="B24" s="39">
        <f>Startovka!B24</f>
        <v>0</v>
      </c>
      <c r="C24" s="39">
        <f>Startovka!C24</f>
        <v>0</v>
      </c>
      <c r="D24" s="39">
        <f>Startovka!D24</f>
        <v>0</v>
      </c>
      <c r="E24" s="39">
        <f>Startovka!E24</f>
        <v>0</v>
      </c>
      <c r="F24" s="40" t="str">
        <f>Startovka!I3</f>
        <v>Zkoušky Obedience Chomutov </v>
      </c>
      <c r="G24" s="40" t="str">
        <f t="shared" si="0"/>
        <v>neurčeno</v>
      </c>
      <c r="H24" s="42" t="e">
        <f>'23'!D28</f>
        <v>#VALUE!</v>
      </c>
      <c r="I24" s="44" t="e">
        <f>'23'!D29</f>
        <v>#VALUE!</v>
      </c>
      <c r="J24" s="37"/>
      <c r="K24" s="29" t="str">
        <f t="shared" si="1"/>
        <v> </v>
      </c>
      <c r="L24" s="29" t="str">
        <f t="shared" si="2"/>
        <v> </v>
      </c>
      <c r="M24" s="29" t="str">
        <f t="shared" si="3"/>
        <v> </v>
      </c>
      <c r="N24" s="29" t="str">
        <f t="shared" si="4"/>
        <v> </v>
      </c>
      <c r="O24" s="37"/>
    </row>
    <row r="25" spans="1:15" ht="13.5" customHeight="1">
      <c r="A25" s="39">
        <f>Startovka!A25</f>
        <v>0</v>
      </c>
      <c r="B25" s="39">
        <f>Startovka!B25</f>
        <v>0</v>
      </c>
      <c r="C25" s="39">
        <f>Startovka!C25</f>
        <v>0</v>
      </c>
      <c r="D25" s="39">
        <f>Startovka!D25</f>
        <v>0</v>
      </c>
      <c r="E25" s="39">
        <f>Startovka!E25</f>
        <v>0</v>
      </c>
      <c r="F25" s="40" t="str">
        <f>Startovka!I3</f>
        <v>Zkoušky Obedience Chomutov </v>
      </c>
      <c r="G25" s="40" t="str">
        <f t="shared" si="0"/>
        <v>neurčeno</v>
      </c>
      <c r="H25" s="42" t="e">
        <f>'24'!D28</f>
        <v>#VALUE!</v>
      </c>
      <c r="I25" s="44" t="e">
        <f>'24'!D29</f>
        <v>#VALUE!</v>
      </c>
      <c r="J25" s="37"/>
      <c r="K25" s="29" t="str">
        <f t="shared" si="1"/>
        <v> </v>
      </c>
      <c r="L25" s="29" t="str">
        <f t="shared" si="2"/>
        <v> </v>
      </c>
      <c r="M25" s="29" t="str">
        <f t="shared" si="3"/>
        <v> </v>
      </c>
      <c r="N25" s="29" t="str">
        <f t="shared" si="4"/>
        <v> </v>
      </c>
      <c r="O25" s="37"/>
    </row>
    <row r="26" spans="1:15" ht="13.5" customHeight="1">
      <c r="A26" s="39">
        <f>Startovka!A26</f>
        <v>0</v>
      </c>
      <c r="B26" s="39">
        <f>Startovka!B26</f>
        <v>0</v>
      </c>
      <c r="C26" s="39">
        <f>Startovka!C26</f>
        <v>0</v>
      </c>
      <c r="D26" s="39">
        <f>Startovka!D26</f>
        <v>0</v>
      </c>
      <c r="E26" s="39">
        <f>Startovka!E26</f>
        <v>0</v>
      </c>
      <c r="F26" s="40" t="str">
        <f>Startovka!I3</f>
        <v>Zkoušky Obedience Chomutov </v>
      </c>
      <c r="G26" s="40" t="str">
        <f t="shared" si="0"/>
        <v>neurčeno</v>
      </c>
      <c r="H26" s="42" t="e">
        <f>'25'!D28</f>
        <v>#VALUE!</v>
      </c>
      <c r="I26" s="44" t="e">
        <f>'25'!D29</f>
        <v>#VALUE!</v>
      </c>
      <c r="J26" s="37"/>
      <c r="K26" s="29" t="str">
        <f t="shared" si="1"/>
        <v> </v>
      </c>
      <c r="L26" s="29" t="str">
        <f t="shared" si="2"/>
        <v> </v>
      </c>
      <c r="M26" s="29" t="str">
        <f t="shared" si="3"/>
        <v> </v>
      </c>
      <c r="N26" s="29" t="str">
        <f t="shared" si="4"/>
        <v> </v>
      </c>
      <c r="O26" s="37"/>
    </row>
    <row r="27" spans="1:15" ht="13.5" customHeight="1">
      <c r="A27" s="39">
        <f>Startovka!A27</f>
        <v>0</v>
      </c>
      <c r="B27" s="39">
        <f>Startovka!B27</f>
        <v>0</v>
      </c>
      <c r="C27" s="39">
        <f>Startovka!C27</f>
        <v>0</v>
      </c>
      <c r="D27" s="39">
        <f>Startovka!D27</f>
        <v>0</v>
      </c>
      <c r="E27" s="39">
        <f>Startovka!E27</f>
        <v>0</v>
      </c>
      <c r="F27" s="40" t="str">
        <f>Startovka!I3</f>
        <v>Zkoušky Obedience Chomutov </v>
      </c>
      <c r="G27" s="40" t="str">
        <f t="shared" si="0"/>
        <v>neurčeno</v>
      </c>
      <c r="H27" s="42" t="e">
        <f>'26'!D28</f>
        <v>#VALUE!</v>
      </c>
      <c r="I27" s="44" t="e">
        <f>'26'!D29</f>
        <v>#VALUE!</v>
      </c>
      <c r="J27" s="37"/>
      <c r="K27" s="29" t="str">
        <f t="shared" si="1"/>
        <v> </v>
      </c>
      <c r="L27" s="29" t="str">
        <f t="shared" si="2"/>
        <v> </v>
      </c>
      <c r="M27" s="29" t="str">
        <f t="shared" si="3"/>
        <v> </v>
      </c>
      <c r="N27" s="29" t="str">
        <f t="shared" si="4"/>
        <v> </v>
      </c>
      <c r="O27" s="37"/>
    </row>
    <row r="28" spans="1:15" ht="13.5" customHeight="1">
      <c r="A28" s="39">
        <f>Startovka!A28</f>
        <v>0</v>
      </c>
      <c r="B28" s="39">
        <f>Startovka!B28</f>
        <v>0</v>
      </c>
      <c r="C28" s="39">
        <f>Startovka!C28</f>
        <v>0</v>
      </c>
      <c r="D28" s="39">
        <f>Startovka!D28</f>
        <v>0</v>
      </c>
      <c r="E28" s="39">
        <f>Startovka!E28</f>
        <v>0</v>
      </c>
      <c r="F28" s="40" t="str">
        <f>Startovka!I3</f>
        <v>Zkoušky Obedience Chomutov </v>
      </c>
      <c r="G28" s="40" t="str">
        <f t="shared" si="0"/>
        <v>neurčeno</v>
      </c>
      <c r="H28" s="42" t="e">
        <f>'27'!D28</f>
        <v>#VALUE!</v>
      </c>
      <c r="I28" s="44" t="e">
        <f>'27'!D29</f>
        <v>#VALUE!</v>
      </c>
      <c r="J28" s="37"/>
      <c r="K28" s="29" t="str">
        <f t="shared" si="1"/>
        <v> </v>
      </c>
      <c r="L28" s="29" t="str">
        <f t="shared" si="2"/>
        <v> </v>
      </c>
      <c r="M28" s="29" t="str">
        <f t="shared" si="3"/>
        <v> </v>
      </c>
      <c r="N28" s="29" t="str">
        <f t="shared" si="4"/>
        <v> </v>
      </c>
      <c r="O28" s="37"/>
    </row>
    <row r="29" spans="1:15" ht="13.5" customHeight="1">
      <c r="A29" s="39">
        <f>Startovka!A29</f>
        <v>0</v>
      </c>
      <c r="B29" s="39">
        <f>Startovka!B29</f>
        <v>0</v>
      </c>
      <c r="C29" s="39">
        <f>Startovka!C29</f>
        <v>0</v>
      </c>
      <c r="D29" s="39">
        <f>Startovka!D29</f>
        <v>0</v>
      </c>
      <c r="E29" s="39">
        <f>Startovka!E29</f>
        <v>0</v>
      </c>
      <c r="F29" s="40" t="str">
        <f>Startovka!I3</f>
        <v>Zkoušky Obedience Chomutov </v>
      </c>
      <c r="G29" s="40" t="str">
        <f t="shared" si="0"/>
        <v>neurčeno</v>
      </c>
      <c r="H29" s="42" t="e">
        <f>'28'!D28</f>
        <v>#VALUE!</v>
      </c>
      <c r="I29" s="44" t="e">
        <f>'28'!D29</f>
        <v>#VALUE!</v>
      </c>
      <c r="J29" s="37"/>
      <c r="K29" s="29" t="str">
        <f t="shared" si="1"/>
        <v> </v>
      </c>
      <c r="L29" s="29" t="str">
        <f t="shared" si="2"/>
        <v> </v>
      </c>
      <c r="M29" s="29" t="str">
        <f t="shared" si="3"/>
        <v> </v>
      </c>
      <c r="N29" s="29" t="str">
        <f t="shared" si="4"/>
        <v> </v>
      </c>
      <c r="O29" s="37"/>
    </row>
    <row r="30" spans="1:15" ht="13.5" customHeight="1">
      <c r="A30" s="39">
        <f>Startovka!A30</f>
        <v>0</v>
      </c>
      <c r="B30" s="39">
        <f>Startovka!B30</f>
        <v>0</v>
      </c>
      <c r="C30" s="39">
        <f>Startovka!C30</f>
        <v>0</v>
      </c>
      <c r="D30" s="39">
        <f>Startovka!D30</f>
        <v>0</v>
      </c>
      <c r="E30" s="39">
        <f>Startovka!E30</f>
        <v>0</v>
      </c>
      <c r="F30" s="40" t="str">
        <f>Startovka!I3</f>
        <v>Zkoušky Obedience Chomutov </v>
      </c>
      <c r="G30" s="40" t="str">
        <f t="shared" si="0"/>
        <v>neurčeno</v>
      </c>
      <c r="H30" s="42" t="e">
        <f>'29'!D28</f>
        <v>#VALUE!</v>
      </c>
      <c r="I30" s="44" t="e">
        <f>'29'!D29</f>
        <v>#VALUE!</v>
      </c>
      <c r="J30" s="37"/>
      <c r="K30" s="29" t="str">
        <f t="shared" si="1"/>
        <v> </v>
      </c>
      <c r="L30" s="29" t="str">
        <f t="shared" si="2"/>
        <v> </v>
      </c>
      <c r="M30" s="29" t="str">
        <f t="shared" si="3"/>
        <v> </v>
      </c>
      <c r="N30" s="29" t="str">
        <f t="shared" si="4"/>
        <v> </v>
      </c>
      <c r="O30" s="37"/>
    </row>
    <row r="31" spans="1:15" ht="13.5" customHeight="1">
      <c r="A31" s="39">
        <f>Startovka!A31</f>
        <v>0</v>
      </c>
      <c r="B31" s="39">
        <f>Startovka!B31</f>
        <v>0</v>
      </c>
      <c r="C31" s="39">
        <f>Startovka!C31</f>
        <v>0</v>
      </c>
      <c r="D31" s="39">
        <f>Startovka!D31</f>
        <v>0</v>
      </c>
      <c r="E31" s="39">
        <f>Startovka!E31</f>
        <v>0</v>
      </c>
      <c r="F31" s="40" t="str">
        <f>Startovka!I3</f>
        <v>Zkoušky Obedience Chomutov </v>
      </c>
      <c r="G31" s="40" t="str">
        <f t="shared" si="0"/>
        <v>neurčeno</v>
      </c>
      <c r="H31" s="42" t="e">
        <f>'30'!D28</f>
        <v>#VALUE!</v>
      </c>
      <c r="I31" s="44" t="e">
        <f>'30'!D29</f>
        <v>#VALUE!</v>
      </c>
      <c r="J31" s="37"/>
      <c r="K31" s="29" t="str">
        <f t="shared" si="1"/>
        <v> </v>
      </c>
      <c r="L31" s="29" t="str">
        <f t="shared" si="2"/>
        <v> </v>
      </c>
      <c r="M31" s="29" t="str">
        <f t="shared" si="3"/>
        <v> </v>
      </c>
      <c r="N31" s="29" t="str">
        <f t="shared" si="4"/>
        <v> </v>
      </c>
      <c r="O31" s="37"/>
    </row>
    <row r="32" spans="1:15" ht="13.5" customHeight="1">
      <c r="A32" s="39">
        <f>Startovka!A32</f>
        <v>0</v>
      </c>
      <c r="B32" s="39">
        <f>Startovka!B32</f>
        <v>0</v>
      </c>
      <c r="C32" s="39">
        <f>Startovka!C32</f>
        <v>0</v>
      </c>
      <c r="D32" s="39">
        <f>Startovka!D32</f>
        <v>0</v>
      </c>
      <c r="E32" s="39">
        <f>Startovka!E32</f>
        <v>0</v>
      </c>
      <c r="F32" s="40" t="str">
        <f>Startovka!I3</f>
        <v>Zkoušky Obedience Chomutov </v>
      </c>
      <c r="G32" s="40" t="str">
        <f t="shared" si="0"/>
        <v>neurčeno</v>
      </c>
      <c r="H32" s="42" t="e">
        <f>'31'!D28</f>
        <v>#VALUE!</v>
      </c>
      <c r="I32" s="44" t="e">
        <f>'31'!D29</f>
        <v>#VALUE!</v>
      </c>
      <c r="J32" s="37"/>
      <c r="K32" s="29" t="str">
        <f t="shared" si="1"/>
        <v> </v>
      </c>
      <c r="L32" s="29" t="str">
        <f t="shared" si="2"/>
        <v> </v>
      </c>
      <c r="M32" s="29" t="str">
        <f t="shared" si="3"/>
        <v> </v>
      </c>
      <c r="N32" s="29" t="str">
        <f t="shared" si="4"/>
        <v> </v>
      </c>
      <c r="O32" s="37"/>
    </row>
    <row r="33" spans="1:15" ht="13.5" customHeight="1">
      <c r="A33" s="39">
        <f>Startovka!A33</f>
        <v>0</v>
      </c>
      <c r="B33" s="39">
        <f>Startovka!B33</f>
        <v>0</v>
      </c>
      <c r="C33" s="39">
        <f>Startovka!C33</f>
        <v>0</v>
      </c>
      <c r="D33" s="39">
        <f>Startovka!D33</f>
        <v>0</v>
      </c>
      <c r="E33" s="39">
        <f>Startovka!E33</f>
        <v>0</v>
      </c>
      <c r="F33" s="40" t="str">
        <f>Startovka!I3</f>
        <v>Zkoušky Obedience Chomutov </v>
      </c>
      <c r="G33" s="40" t="str">
        <f t="shared" si="0"/>
        <v>neurčeno</v>
      </c>
      <c r="H33" s="42" t="e">
        <f>'32'!D28</f>
        <v>#VALUE!</v>
      </c>
      <c r="I33" s="44" t="e">
        <f>'32'!D29</f>
        <v>#VALUE!</v>
      </c>
      <c r="J33" s="37"/>
      <c r="K33" s="29" t="str">
        <f t="shared" si="1"/>
        <v> </v>
      </c>
      <c r="L33" s="29" t="str">
        <f t="shared" si="2"/>
        <v> </v>
      </c>
      <c r="M33" s="29" t="str">
        <f t="shared" si="3"/>
        <v> </v>
      </c>
      <c r="N33" s="29" t="str">
        <f t="shared" si="4"/>
        <v> </v>
      </c>
      <c r="O33" s="37"/>
    </row>
    <row r="34" spans="1:15" ht="13.5" customHeight="1">
      <c r="A34" s="39">
        <f>Startovka!A34</f>
        <v>0</v>
      </c>
      <c r="B34" s="39">
        <f>Startovka!B34</f>
        <v>0</v>
      </c>
      <c r="C34" s="39">
        <f>Startovka!C34</f>
        <v>0</v>
      </c>
      <c r="D34" s="39">
        <f>Startovka!D34</f>
        <v>0</v>
      </c>
      <c r="E34" s="39">
        <f>Startovka!E34</f>
        <v>0</v>
      </c>
      <c r="F34" s="40" t="str">
        <f>Startovka!I3</f>
        <v>Zkoušky Obedience Chomutov </v>
      </c>
      <c r="G34" s="40" t="str">
        <f aca="true" t="shared" si="5" ref="G34:G51">IF(E34="OB-Z",RANK(K34,$K$2:$K$51,0),IF(E34="OB1",RANK(L34,$L$2:$L$51,0),IF(E34="OB2",RANK(M34,$M$2:$M$51,0),IF(E34="OB3",RANK(N34,$N$2:$N$51,0),"neurčeno"))))</f>
        <v>neurčeno</v>
      </c>
      <c r="H34" s="42" t="e">
        <f>'33'!D28</f>
        <v>#VALUE!</v>
      </c>
      <c r="I34" s="44" t="e">
        <f>'33'!D29</f>
        <v>#VALUE!</v>
      </c>
      <c r="J34" s="37"/>
      <c r="K34" s="29" t="str">
        <f aca="true" t="shared" si="6" ref="K34:K51">IF(E34="OB-Z",(H34)," ")</f>
        <v> </v>
      </c>
      <c r="L34" s="29" t="str">
        <f aca="true" t="shared" si="7" ref="L34:L51">IF(E34="OB1",(H34)," ")</f>
        <v> </v>
      </c>
      <c r="M34" s="29" t="str">
        <f aca="true" t="shared" si="8" ref="M34:M51">IF(E34="OB2",(H34)," ")</f>
        <v> </v>
      </c>
      <c r="N34" s="29" t="str">
        <f aca="true" t="shared" si="9" ref="N34:N51">IF(E34="OB3",(H34)," ")</f>
        <v> </v>
      </c>
      <c r="O34" s="37"/>
    </row>
    <row r="35" spans="1:15" ht="13.5" customHeight="1">
      <c r="A35" s="39">
        <f>Startovka!A35</f>
        <v>0</v>
      </c>
      <c r="B35" s="39">
        <f>Startovka!B35</f>
        <v>0</v>
      </c>
      <c r="C35" s="39">
        <f>Startovka!C35</f>
        <v>0</v>
      </c>
      <c r="D35" s="39">
        <f>Startovka!D35</f>
        <v>0</v>
      </c>
      <c r="E35" s="39">
        <f>Startovka!E35</f>
        <v>0</v>
      </c>
      <c r="F35" s="40" t="str">
        <f>Startovka!I3</f>
        <v>Zkoušky Obedience Chomutov </v>
      </c>
      <c r="G35" s="40" t="str">
        <f t="shared" si="5"/>
        <v>neurčeno</v>
      </c>
      <c r="H35" s="42" t="e">
        <f>'34'!D28</f>
        <v>#VALUE!</v>
      </c>
      <c r="I35" s="44" t="e">
        <f>'34'!D29</f>
        <v>#VALUE!</v>
      </c>
      <c r="J35" s="37"/>
      <c r="K35" s="29" t="str">
        <f t="shared" si="6"/>
        <v> </v>
      </c>
      <c r="L35" s="29" t="str">
        <f t="shared" si="7"/>
        <v> </v>
      </c>
      <c r="M35" s="29" t="str">
        <f t="shared" si="8"/>
        <v> </v>
      </c>
      <c r="N35" s="29" t="str">
        <f t="shared" si="9"/>
        <v> </v>
      </c>
      <c r="O35" s="37"/>
    </row>
    <row r="36" spans="1:15" ht="13.5" customHeight="1">
      <c r="A36" s="39">
        <f>Startovka!A36</f>
        <v>0</v>
      </c>
      <c r="B36" s="39">
        <f>Startovka!B36</f>
        <v>0</v>
      </c>
      <c r="C36" s="39">
        <f>Startovka!C36</f>
        <v>0</v>
      </c>
      <c r="D36" s="39">
        <f>Startovka!D36</f>
        <v>0</v>
      </c>
      <c r="E36" s="39">
        <f>Startovka!E36</f>
        <v>0</v>
      </c>
      <c r="F36" s="40" t="str">
        <f>Startovka!I3</f>
        <v>Zkoušky Obedience Chomutov </v>
      </c>
      <c r="G36" s="40" t="str">
        <f t="shared" si="5"/>
        <v>neurčeno</v>
      </c>
      <c r="H36" s="42" t="e">
        <f>'35'!D28</f>
        <v>#VALUE!</v>
      </c>
      <c r="I36" s="44" t="e">
        <f>'35'!D29</f>
        <v>#VALUE!</v>
      </c>
      <c r="J36" s="37"/>
      <c r="K36" s="29" t="str">
        <f t="shared" si="6"/>
        <v> </v>
      </c>
      <c r="L36" s="29" t="str">
        <f t="shared" si="7"/>
        <v> </v>
      </c>
      <c r="M36" s="29" t="str">
        <f t="shared" si="8"/>
        <v> </v>
      </c>
      <c r="N36" s="29" t="str">
        <f t="shared" si="9"/>
        <v> </v>
      </c>
      <c r="O36" s="37"/>
    </row>
    <row r="37" spans="1:15" ht="13.5" customHeight="1">
      <c r="A37" s="39">
        <f>Startovka!A37</f>
        <v>0</v>
      </c>
      <c r="B37" s="39">
        <f>Startovka!B37</f>
        <v>0</v>
      </c>
      <c r="C37" s="39">
        <f>Startovka!C37</f>
        <v>0</v>
      </c>
      <c r="D37" s="39">
        <f>Startovka!D37</f>
        <v>0</v>
      </c>
      <c r="E37" s="39">
        <f>Startovka!E37</f>
        <v>0</v>
      </c>
      <c r="F37" s="40" t="str">
        <f>Startovka!I3</f>
        <v>Zkoušky Obedience Chomutov </v>
      </c>
      <c r="G37" s="40" t="str">
        <f t="shared" si="5"/>
        <v>neurčeno</v>
      </c>
      <c r="H37" s="42" t="e">
        <f>'36'!D28</f>
        <v>#VALUE!</v>
      </c>
      <c r="I37" s="44" t="e">
        <f>'36'!D29</f>
        <v>#VALUE!</v>
      </c>
      <c r="J37" s="37"/>
      <c r="K37" s="29" t="str">
        <f t="shared" si="6"/>
        <v> </v>
      </c>
      <c r="L37" s="29" t="str">
        <f t="shared" si="7"/>
        <v> </v>
      </c>
      <c r="M37" s="29" t="str">
        <f t="shared" si="8"/>
        <v> </v>
      </c>
      <c r="N37" s="29" t="str">
        <f t="shared" si="9"/>
        <v> </v>
      </c>
      <c r="O37" s="37"/>
    </row>
    <row r="38" spans="1:15" ht="13.5" customHeight="1">
      <c r="A38" s="39">
        <f>Startovka!A38</f>
        <v>0</v>
      </c>
      <c r="B38" s="39">
        <f>Startovka!B38</f>
        <v>0</v>
      </c>
      <c r="C38" s="39">
        <f>Startovka!C38</f>
        <v>0</v>
      </c>
      <c r="D38" s="39">
        <f>Startovka!D38</f>
        <v>0</v>
      </c>
      <c r="E38" s="39">
        <f>Startovka!E38</f>
        <v>0</v>
      </c>
      <c r="F38" s="40" t="str">
        <f>Startovka!I3</f>
        <v>Zkoušky Obedience Chomutov </v>
      </c>
      <c r="G38" s="40" t="str">
        <f t="shared" si="5"/>
        <v>neurčeno</v>
      </c>
      <c r="H38" s="42" t="e">
        <f>'37'!D28</f>
        <v>#VALUE!</v>
      </c>
      <c r="I38" s="44" t="e">
        <f>'37'!D29</f>
        <v>#VALUE!</v>
      </c>
      <c r="J38" s="37"/>
      <c r="K38" s="29" t="str">
        <f t="shared" si="6"/>
        <v> </v>
      </c>
      <c r="L38" s="29" t="str">
        <f t="shared" si="7"/>
        <v> </v>
      </c>
      <c r="M38" s="29" t="str">
        <f t="shared" si="8"/>
        <v> </v>
      </c>
      <c r="N38" s="29" t="str">
        <f t="shared" si="9"/>
        <v> </v>
      </c>
      <c r="O38" s="37"/>
    </row>
    <row r="39" spans="1:15" ht="13.5" customHeight="1">
      <c r="A39" s="39">
        <f>Startovka!A39</f>
        <v>0</v>
      </c>
      <c r="B39" s="39">
        <f>Startovka!B39</f>
        <v>0</v>
      </c>
      <c r="C39" s="39">
        <f>Startovka!C39</f>
        <v>0</v>
      </c>
      <c r="D39" s="39">
        <f>Startovka!D39</f>
        <v>0</v>
      </c>
      <c r="E39" s="39">
        <f>Startovka!E39</f>
        <v>0</v>
      </c>
      <c r="F39" s="40" t="str">
        <f>Startovka!I3</f>
        <v>Zkoušky Obedience Chomutov </v>
      </c>
      <c r="G39" s="40" t="str">
        <f t="shared" si="5"/>
        <v>neurčeno</v>
      </c>
      <c r="H39" s="42" t="e">
        <f>'38'!D28</f>
        <v>#VALUE!</v>
      </c>
      <c r="I39" s="44" t="e">
        <f>'38'!D29</f>
        <v>#VALUE!</v>
      </c>
      <c r="J39" s="37"/>
      <c r="K39" s="29" t="str">
        <f t="shared" si="6"/>
        <v> </v>
      </c>
      <c r="L39" s="29" t="str">
        <f t="shared" si="7"/>
        <v> </v>
      </c>
      <c r="M39" s="29" t="str">
        <f t="shared" si="8"/>
        <v> </v>
      </c>
      <c r="N39" s="29" t="str">
        <f t="shared" si="9"/>
        <v> </v>
      </c>
      <c r="O39" s="37"/>
    </row>
    <row r="40" spans="1:15" ht="13.5" customHeight="1">
      <c r="A40" s="39">
        <f>Startovka!A40</f>
        <v>0</v>
      </c>
      <c r="B40" s="39">
        <f>Startovka!B40</f>
        <v>0</v>
      </c>
      <c r="C40" s="39">
        <f>Startovka!C40</f>
        <v>0</v>
      </c>
      <c r="D40" s="39">
        <f>Startovka!D40</f>
        <v>0</v>
      </c>
      <c r="E40" s="39">
        <f>Startovka!E40</f>
        <v>0</v>
      </c>
      <c r="F40" s="40" t="str">
        <f>Startovka!I3</f>
        <v>Zkoušky Obedience Chomutov </v>
      </c>
      <c r="G40" s="40" t="str">
        <f t="shared" si="5"/>
        <v>neurčeno</v>
      </c>
      <c r="H40" s="42" t="e">
        <f>'39'!D28</f>
        <v>#VALUE!</v>
      </c>
      <c r="I40" s="44" t="e">
        <f>'39'!D29</f>
        <v>#VALUE!</v>
      </c>
      <c r="J40" s="37"/>
      <c r="K40" s="29" t="str">
        <f t="shared" si="6"/>
        <v> </v>
      </c>
      <c r="L40" s="29" t="str">
        <f t="shared" si="7"/>
        <v> </v>
      </c>
      <c r="M40" s="29" t="str">
        <f t="shared" si="8"/>
        <v> </v>
      </c>
      <c r="N40" s="29" t="str">
        <f t="shared" si="9"/>
        <v> </v>
      </c>
      <c r="O40" s="37"/>
    </row>
    <row r="41" spans="1:15" ht="13.5" customHeight="1">
      <c r="A41" s="39">
        <f>Startovka!A41</f>
        <v>0</v>
      </c>
      <c r="B41" s="39">
        <f>Startovka!B41</f>
        <v>0</v>
      </c>
      <c r="C41" s="39">
        <f>Startovka!C41</f>
        <v>0</v>
      </c>
      <c r="D41" s="39">
        <f>Startovka!D41</f>
        <v>0</v>
      </c>
      <c r="E41" s="39">
        <f>Startovka!E41</f>
        <v>0</v>
      </c>
      <c r="F41" s="40" t="str">
        <f>Startovka!I3</f>
        <v>Zkoušky Obedience Chomutov </v>
      </c>
      <c r="G41" s="40" t="str">
        <f t="shared" si="5"/>
        <v>neurčeno</v>
      </c>
      <c r="H41" s="42" t="e">
        <f>'40'!D28</f>
        <v>#VALUE!</v>
      </c>
      <c r="I41" s="44" t="e">
        <f>'40'!D29</f>
        <v>#VALUE!</v>
      </c>
      <c r="J41" s="37"/>
      <c r="K41" s="29" t="str">
        <f t="shared" si="6"/>
        <v> </v>
      </c>
      <c r="L41" s="29" t="str">
        <f t="shared" si="7"/>
        <v> </v>
      </c>
      <c r="M41" s="29" t="str">
        <f t="shared" si="8"/>
        <v> </v>
      </c>
      <c r="N41" s="29" t="str">
        <f t="shared" si="9"/>
        <v> </v>
      </c>
      <c r="O41" s="37"/>
    </row>
    <row r="42" spans="1:15" ht="13.5" customHeight="1">
      <c r="A42" s="39">
        <f>Startovka!A42</f>
        <v>0</v>
      </c>
      <c r="B42" s="39">
        <f>Startovka!B42</f>
        <v>0</v>
      </c>
      <c r="C42" s="39">
        <f>Startovka!C42</f>
        <v>0</v>
      </c>
      <c r="D42" s="39">
        <f>Startovka!D42</f>
        <v>0</v>
      </c>
      <c r="E42" s="39">
        <f>Startovka!E42</f>
        <v>0</v>
      </c>
      <c r="F42" s="40" t="str">
        <f>Startovka!I3</f>
        <v>Zkoušky Obedience Chomutov </v>
      </c>
      <c r="G42" s="40" t="str">
        <f t="shared" si="5"/>
        <v>neurčeno</v>
      </c>
      <c r="H42" s="42" t="e">
        <f>'41'!D28</f>
        <v>#VALUE!</v>
      </c>
      <c r="I42" s="44" t="e">
        <f>'41'!D29</f>
        <v>#VALUE!</v>
      </c>
      <c r="J42" s="37"/>
      <c r="K42" s="29" t="str">
        <f t="shared" si="6"/>
        <v> </v>
      </c>
      <c r="L42" s="29" t="str">
        <f t="shared" si="7"/>
        <v> </v>
      </c>
      <c r="M42" s="29" t="str">
        <f t="shared" si="8"/>
        <v> </v>
      </c>
      <c r="N42" s="29" t="str">
        <f t="shared" si="9"/>
        <v> </v>
      </c>
      <c r="O42" s="37"/>
    </row>
    <row r="43" spans="1:15" ht="13.5" customHeight="1">
      <c r="A43" s="39">
        <f>Startovka!A43</f>
        <v>0</v>
      </c>
      <c r="B43" s="39">
        <f>Startovka!B43</f>
        <v>0</v>
      </c>
      <c r="C43" s="39">
        <f>Startovka!C43</f>
        <v>0</v>
      </c>
      <c r="D43" s="39">
        <f>Startovka!D43</f>
        <v>0</v>
      </c>
      <c r="E43" s="39">
        <f>Startovka!E43</f>
        <v>0</v>
      </c>
      <c r="F43" s="40" t="str">
        <f>Startovka!I3</f>
        <v>Zkoušky Obedience Chomutov </v>
      </c>
      <c r="G43" s="40" t="str">
        <f t="shared" si="5"/>
        <v>neurčeno</v>
      </c>
      <c r="H43" s="42" t="e">
        <f>'42'!D28</f>
        <v>#VALUE!</v>
      </c>
      <c r="I43" s="44" t="e">
        <f>'42'!D29</f>
        <v>#VALUE!</v>
      </c>
      <c r="J43" s="37"/>
      <c r="K43" s="29" t="str">
        <f t="shared" si="6"/>
        <v> </v>
      </c>
      <c r="L43" s="29" t="str">
        <f t="shared" si="7"/>
        <v> </v>
      </c>
      <c r="M43" s="29" t="str">
        <f t="shared" si="8"/>
        <v> </v>
      </c>
      <c r="N43" s="29" t="str">
        <f t="shared" si="9"/>
        <v> </v>
      </c>
      <c r="O43" s="37"/>
    </row>
    <row r="44" spans="1:15" ht="13.5" customHeight="1">
      <c r="A44" s="39">
        <f>Startovka!A44</f>
        <v>0</v>
      </c>
      <c r="B44" s="39">
        <f>Startovka!B44</f>
        <v>0</v>
      </c>
      <c r="C44" s="39">
        <f>Startovka!C44</f>
        <v>0</v>
      </c>
      <c r="D44" s="39">
        <f>Startovka!D44</f>
        <v>0</v>
      </c>
      <c r="E44" s="39">
        <f>Startovka!E44</f>
        <v>0</v>
      </c>
      <c r="F44" s="40" t="str">
        <f>Startovka!I3</f>
        <v>Zkoušky Obedience Chomutov </v>
      </c>
      <c r="G44" s="40" t="str">
        <f t="shared" si="5"/>
        <v>neurčeno</v>
      </c>
      <c r="H44" s="42" t="e">
        <f>'43'!D28</f>
        <v>#VALUE!</v>
      </c>
      <c r="I44" s="44" t="e">
        <f>'43'!D29</f>
        <v>#VALUE!</v>
      </c>
      <c r="J44" s="37"/>
      <c r="K44" s="29" t="str">
        <f t="shared" si="6"/>
        <v> </v>
      </c>
      <c r="L44" s="29" t="str">
        <f t="shared" si="7"/>
        <v> </v>
      </c>
      <c r="M44" s="29" t="str">
        <f t="shared" si="8"/>
        <v> </v>
      </c>
      <c r="N44" s="29" t="str">
        <f t="shared" si="9"/>
        <v> </v>
      </c>
      <c r="O44" s="37"/>
    </row>
    <row r="45" spans="1:15" ht="13.5" customHeight="1">
      <c r="A45" s="39">
        <f>Startovka!A45</f>
        <v>0</v>
      </c>
      <c r="B45" s="39">
        <f>Startovka!B45</f>
        <v>0</v>
      </c>
      <c r="C45" s="39">
        <f>Startovka!C45</f>
        <v>0</v>
      </c>
      <c r="D45" s="39">
        <f>Startovka!D45</f>
        <v>0</v>
      </c>
      <c r="E45" s="39">
        <f>Startovka!E45</f>
        <v>0</v>
      </c>
      <c r="F45" s="40" t="str">
        <f>Startovka!I3</f>
        <v>Zkoušky Obedience Chomutov </v>
      </c>
      <c r="G45" s="40" t="str">
        <f t="shared" si="5"/>
        <v>neurčeno</v>
      </c>
      <c r="H45" s="42" t="e">
        <f>'44'!D28</f>
        <v>#VALUE!</v>
      </c>
      <c r="I45" s="44" t="e">
        <f>'44'!D29</f>
        <v>#VALUE!</v>
      </c>
      <c r="J45" s="37"/>
      <c r="K45" s="29" t="str">
        <f t="shared" si="6"/>
        <v> </v>
      </c>
      <c r="L45" s="29" t="str">
        <f t="shared" si="7"/>
        <v> </v>
      </c>
      <c r="M45" s="29" t="str">
        <f t="shared" si="8"/>
        <v> </v>
      </c>
      <c r="N45" s="29" t="str">
        <f t="shared" si="9"/>
        <v> </v>
      </c>
      <c r="O45" s="37"/>
    </row>
    <row r="46" spans="1:15" ht="13.5" customHeight="1">
      <c r="A46" s="39">
        <f>Startovka!A46</f>
        <v>0</v>
      </c>
      <c r="B46" s="39">
        <f>Startovka!B46</f>
        <v>0</v>
      </c>
      <c r="C46" s="39">
        <f>Startovka!C46</f>
        <v>0</v>
      </c>
      <c r="D46" s="39">
        <f>Startovka!D46</f>
        <v>0</v>
      </c>
      <c r="E46" s="39">
        <f>Startovka!E46</f>
        <v>0</v>
      </c>
      <c r="F46" s="40" t="str">
        <f>Startovka!I3</f>
        <v>Zkoušky Obedience Chomutov </v>
      </c>
      <c r="G46" s="40" t="str">
        <f t="shared" si="5"/>
        <v>neurčeno</v>
      </c>
      <c r="H46" s="42" t="e">
        <f>'45'!D28</f>
        <v>#VALUE!</v>
      </c>
      <c r="I46" s="44" t="e">
        <f>'45'!D29</f>
        <v>#VALUE!</v>
      </c>
      <c r="J46" s="37"/>
      <c r="K46" s="29" t="str">
        <f t="shared" si="6"/>
        <v> </v>
      </c>
      <c r="L46" s="29" t="str">
        <f t="shared" si="7"/>
        <v> </v>
      </c>
      <c r="M46" s="29" t="str">
        <f t="shared" si="8"/>
        <v> </v>
      </c>
      <c r="N46" s="29" t="str">
        <f t="shared" si="9"/>
        <v> </v>
      </c>
      <c r="O46" s="37"/>
    </row>
    <row r="47" spans="1:15" ht="13.5" customHeight="1">
      <c r="A47" s="39">
        <f>Startovka!A47</f>
        <v>0</v>
      </c>
      <c r="B47" s="39">
        <f>Startovka!B47</f>
        <v>0</v>
      </c>
      <c r="C47" s="39">
        <f>Startovka!C47</f>
        <v>0</v>
      </c>
      <c r="D47" s="39">
        <f>Startovka!D47</f>
        <v>0</v>
      </c>
      <c r="E47" s="39">
        <f>Startovka!E47</f>
        <v>0</v>
      </c>
      <c r="F47" s="40" t="str">
        <f>Startovka!I3</f>
        <v>Zkoušky Obedience Chomutov </v>
      </c>
      <c r="G47" s="40" t="str">
        <f t="shared" si="5"/>
        <v>neurčeno</v>
      </c>
      <c r="H47" s="42" t="e">
        <f>'46'!D28</f>
        <v>#VALUE!</v>
      </c>
      <c r="I47" s="44" t="e">
        <f>'46'!D29</f>
        <v>#VALUE!</v>
      </c>
      <c r="J47" s="37"/>
      <c r="K47" s="29" t="str">
        <f t="shared" si="6"/>
        <v> </v>
      </c>
      <c r="L47" s="29" t="str">
        <f t="shared" si="7"/>
        <v> </v>
      </c>
      <c r="M47" s="29" t="str">
        <f t="shared" si="8"/>
        <v> </v>
      </c>
      <c r="N47" s="29" t="str">
        <f t="shared" si="9"/>
        <v> </v>
      </c>
      <c r="O47" s="37"/>
    </row>
    <row r="48" spans="1:15" ht="13.5" customHeight="1">
      <c r="A48" s="39">
        <f>Startovka!A48</f>
        <v>0</v>
      </c>
      <c r="B48" s="39">
        <f>Startovka!B48</f>
        <v>0</v>
      </c>
      <c r="C48" s="39">
        <f>Startovka!C48</f>
        <v>0</v>
      </c>
      <c r="D48" s="39">
        <f>Startovka!D48</f>
        <v>0</v>
      </c>
      <c r="E48" s="39">
        <f>Startovka!E48</f>
        <v>0</v>
      </c>
      <c r="F48" s="40" t="str">
        <f>Startovka!I3</f>
        <v>Zkoušky Obedience Chomutov </v>
      </c>
      <c r="G48" s="40" t="str">
        <f t="shared" si="5"/>
        <v>neurčeno</v>
      </c>
      <c r="H48" s="42" t="e">
        <f>'47'!D28</f>
        <v>#VALUE!</v>
      </c>
      <c r="I48" s="44" t="e">
        <f>'47'!D29</f>
        <v>#VALUE!</v>
      </c>
      <c r="J48" s="37"/>
      <c r="K48" s="29" t="str">
        <f t="shared" si="6"/>
        <v> </v>
      </c>
      <c r="L48" s="29" t="str">
        <f t="shared" si="7"/>
        <v> </v>
      </c>
      <c r="M48" s="29" t="str">
        <f t="shared" si="8"/>
        <v> </v>
      </c>
      <c r="N48" s="29" t="str">
        <f t="shared" si="9"/>
        <v> </v>
      </c>
      <c r="O48" s="37"/>
    </row>
    <row r="49" spans="1:15" ht="13.5" customHeight="1">
      <c r="A49" s="39">
        <f>Startovka!A49</f>
        <v>0</v>
      </c>
      <c r="B49" s="39">
        <f>Startovka!B49</f>
        <v>0</v>
      </c>
      <c r="C49" s="39">
        <f>Startovka!C49</f>
        <v>0</v>
      </c>
      <c r="D49" s="39">
        <f>Startovka!D49</f>
        <v>0</v>
      </c>
      <c r="E49" s="39">
        <f>Startovka!E49</f>
        <v>0</v>
      </c>
      <c r="F49" s="40" t="str">
        <f>Startovka!I3</f>
        <v>Zkoušky Obedience Chomutov </v>
      </c>
      <c r="G49" s="40" t="str">
        <f t="shared" si="5"/>
        <v>neurčeno</v>
      </c>
      <c r="H49" s="42" t="e">
        <f>'48'!D28</f>
        <v>#VALUE!</v>
      </c>
      <c r="I49" s="44" t="e">
        <f>'48'!D29</f>
        <v>#VALUE!</v>
      </c>
      <c r="J49" s="37"/>
      <c r="K49" s="29" t="str">
        <f t="shared" si="6"/>
        <v> </v>
      </c>
      <c r="L49" s="29" t="str">
        <f t="shared" si="7"/>
        <v> </v>
      </c>
      <c r="M49" s="29" t="str">
        <f t="shared" si="8"/>
        <v> </v>
      </c>
      <c r="N49" s="29" t="str">
        <f t="shared" si="9"/>
        <v> </v>
      </c>
      <c r="O49" s="37"/>
    </row>
    <row r="50" spans="1:15" ht="13.5" customHeight="1">
      <c r="A50" s="39">
        <f>Startovka!A50</f>
        <v>0</v>
      </c>
      <c r="B50" s="39">
        <f>Startovka!B50</f>
        <v>0</v>
      </c>
      <c r="C50" s="39">
        <f>Startovka!C50</f>
        <v>0</v>
      </c>
      <c r="D50" s="39">
        <f>Startovka!D50</f>
        <v>0</v>
      </c>
      <c r="E50" s="39">
        <f>Startovka!E50</f>
        <v>0</v>
      </c>
      <c r="F50" s="40" t="str">
        <f>Startovka!I3</f>
        <v>Zkoušky Obedience Chomutov </v>
      </c>
      <c r="G50" s="40" t="str">
        <f t="shared" si="5"/>
        <v>neurčeno</v>
      </c>
      <c r="H50" s="42" t="e">
        <f>'49'!D28</f>
        <v>#VALUE!</v>
      </c>
      <c r="I50" s="44" t="e">
        <f>'49'!D29</f>
        <v>#VALUE!</v>
      </c>
      <c r="J50" s="37"/>
      <c r="K50" s="29" t="str">
        <f t="shared" si="6"/>
        <v> </v>
      </c>
      <c r="L50" s="29" t="str">
        <f t="shared" si="7"/>
        <v> </v>
      </c>
      <c r="M50" s="29" t="str">
        <f t="shared" si="8"/>
        <v> </v>
      </c>
      <c r="N50" s="29" t="str">
        <f t="shared" si="9"/>
        <v> </v>
      </c>
      <c r="O50" s="37"/>
    </row>
    <row r="51" spans="1:15" ht="13.5" customHeight="1">
      <c r="A51" s="39">
        <f>Startovka!A51</f>
        <v>0</v>
      </c>
      <c r="B51" s="39">
        <f>Startovka!B51</f>
        <v>0</v>
      </c>
      <c r="C51" s="39">
        <f>Startovka!C51</f>
        <v>0</v>
      </c>
      <c r="D51" s="39">
        <f>Startovka!D51</f>
        <v>0</v>
      </c>
      <c r="E51" s="39">
        <f>Startovka!E51</f>
        <v>0</v>
      </c>
      <c r="F51" s="40" t="str">
        <f>Startovka!I3</f>
        <v>Zkoušky Obedience Chomutov </v>
      </c>
      <c r="G51" s="40" t="str">
        <f t="shared" si="5"/>
        <v>neurčeno</v>
      </c>
      <c r="H51" s="42" t="e">
        <f>'50'!D28</f>
        <v>#VALUE!</v>
      </c>
      <c r="I51" s="44" t="e">
        <f>'50'!D29</f>
        <v>#VALUE!</v>
      </c>
      <c r="J51" s="37"/>
      <c r="K51" s="29" t="str">
        <f t="shared" si="6"/>
        <v> </v>
      </c>
      <c r="L51" s="29" t="str">
        <f t="shared" si="7"/>
        <v> </v>
      </c>
      <c r="M51" s="29" t="str">
        <f t="shared" si="8"/>
        <v> </v>
      </c>
      <c r="N51" s="29" t="str">
        <f t="shared" si="9"/>
        <v> </v>
      </c>
      <c r="O51" s="37"/>
    </row>
  </sheetData>
  <sheetProtection selectLockedCells="1" selectUnlockedCells="1"/>
  <conditionalFormatting sqref="H2:I51 K2:N51">
    <cfRule type="cellIs" priority="1" dxfId="0" operator="lessThan" stopIfTrue="1">
      <formula>0</formula>
    </cfRule>
  </conditionalFormatting>
  <printOptions/>
  <pageMargins left="0.7" right="0.7" top="1.18125" bottom="1.18125" header="0.5118055555555555" footer="0.7875"/>
  <pageSetup horizontalDpi="300" verticalDpi="300" orientation="portrait"/>
  <headerFooter alignWithMargins="0">
    <oddFooter>&amp;C&amp;"Helvetica Neue,Běžné"&amp;12&amp;P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K36"/>
  <sheetViews>
    <sheetView showGridLines="0" zoomScalePageLayoutView="0" workbookViewId="0" topLeftCell="A1">
      <selection activeCell="A1" sqref="A1"/>
    </sheetView>
  </sheetViews>
  <sheetFormatPr defaultColWidth="9.7109375" defaultRowHeight="15" customHeight="1"/>
  <cols>
    <col min="1" max="1" width="14.7109375" style="1" customWidth="1"/>
    <col min="2" max="2" width="7.57421875" style="1" customWidth="1"/>
    <col min="3" max="3" width="69.28125" style="1" customWidth="1"/>
    <col min="4" max="5" width="16.28125" style="1" customWidth="1"/>
    <col min="6" max="6" width="5.8515625" style="1" customWidth="1"/>
    <col min="7" max="7" width="17.7109375" style="1" customWidth="1"/>
    <col min="8" max="8" width="7.57421875" style="1" customWidth="1"/>
    <col min="9" max="9" width="8.7109375" style="1" customWidth="1"/>
    <col min="10" max="11" width="9.00390625" style="1" customWidth="1"/>
    <col min="12" max="16384" width="9.7109375" style="1" customWidth="1"/>
  </cols>
  <sheetData>
    <row r="1" spans="1:11" ht="21" customHeight="1">
      <c r="A1" s="78" t="s">
        <v>91</v>
      </c>
      <c r="B1" s="78"/>
      <c r="C1" s="78"/>
      <c r="D1" s="78"/>
      <c r="E1" s="78"/>
      <c r="F1" s="78"/>
      <c r="G1" s="78"/>
      <c r="H1" s="45"/>
      <c r="I1" s="3"/>
      <c r="J1" s="3"/>
      <c r="K1" s="3"/>
    </row>
    <row r="2" spans="1:11" ht="129.75" customHeight="1">
      <c r="A2" s="79"/>
      <c r="B2" s="79"/>
      <c r="C2" s="79"/>
      <c r="D2" s="79"/>
      <c r="E2" s="79"/>
      <c r="F2" s="79"/>
      <c r="G2" s="79"/>
      <c r="H2" s="45"/>
      <c r="I2" s="3"/>
      <c r="J2" s="3"/>
      <c r="K2" s="3"/>
    </row>
    <row r="3" spans="1:11" ht="15.75" customHeight="1">
      <c r="A3" s="46" t="s">
        <v>92</v>
      </c>
      <c r="B3" s="47"/>
      <c r="C3" s="80" t="str">
        <f>Startovka!I2</f>
        <v>Dana Háková </v>
      </c>
      <c r="D3" s="80"/>
      <c r="E3" s="80"/>
      <c r="F3" s="80"/>
      <c r="G3" s="80"/>
      <c r="H3" s="48"/>
      <c r="I3" s="3"/>
      <c r="J3" s="3"/>
      <c r="K3" s="3"/>
    </row>
    <row r="4" spans="1:11" ht="15.75" customHeight="1">
      <c r="A4" s="46" t="s">
        <v>93</v>
      </c>
      <c r="B4" s="47"/>
      <c r="C4" s="80" t="str">
        <f>Startovka!I3</f>
        <v>Zkoušky Obedience Chomutov </v>
      </c>
      <c r="D4" s="80"/>
      <c r="E4" s="80"/>
      <c r="F4" s="80"/>
      <c r="G4" s="80"/>
      <c r="H4" s="48"/>
      <c r="I4" s="3"/>
      <c r="J4" s="3"/>
      <c r="K4" s="3"/>
    </row>
    <row r="5" spans="1:11" ht="15.75" customHeight="1">
      <c r="A5" s="46" t="s">
        <v>94</v>
      </c>
      <c r="B5" s="47"/>
      <c r="C5" s="81">
        <f>Startovka!I4</f>
        <v>45444</v>
      </c>
      <c r="D5" s="81"/>
      <c r="E5" s="81"/>
      <c r="F5" s="81"/>
      <c r="G5" s="81"/>
      <c r="H5" s="49"/>
      <c r="I5" s="50"/>
      <c r="J5" s="50"/>
      <c r="K5" s="50"/>
    </row>
    <row r="6" spans="1:11" ht="15.75" customHeight="1">
      <c r="A6" s="46" t="s">
        <v>95</v>
      </c>
      <c r="B6" s="47"/>
      <c r="C6" s="51" t="b">
        <f>D17</f>
        <v>0</v>
      </c>
      <c r="D6" s="82" t="b">
        <f>IF(E17="není"," ",E17)</f>
        <v>0</v>
      </c>
      <c r="E6" s="82"/>
      <c r="F6" s="82"/>
      <c r="G6" s="82"/>
      <c r="H6" s="83"/>
      <c r="I6" s="83"/>
      <c r="J6" s="83"/>
      <c r="K6" s="83"/>
    </row>
    <row r="7" spans="1:11" ht="15.75" customHeight="1">
      <c r="A7" s="46" t="s">
        <v>96</v>
      </c>
      <c r="B7" s="47"/>
      <c r="C7" s="51" t="b">
        <f>IF(C13="OB-Z",Startovka!I8,IF(C13="OB1",Startovka!I12,IF(C13="OB2",Startovka!I16,IF(C13="OB3",Startovka!I20))))</f>
        <v>0</v>
      </c>
      <c r="D7" s="82" t="b">
        <f>IF(E17="není"," ",IF(C13="OB-Z",Startovka!K8,IF(C13="OB1",Startovka!K12,IF(C13="OB2",Startovka!K16,IF(C13="OB3",Startovka!K20)))))</f>
        <v>0</v>
      </c>
      <c r="E7" s="82"/>
      <c r="F7" s="82"/>
      <c r="G7" s="82"/>
      <c r="H7" s="52"/>
      <c r="I7" s="53"/>
      <c r="J7" s="53"/>
      <c r="K7" s="53"/>
    </row>
    <row r="8" spans="1:11" ht="15.75" customHeight="1">
      <c r="A8" s="54"/>
      <c r="B8" s="55"/>
      <c r="C8" s="56"/>
      <c r="D8" s="57"/>
      <c r="E8" s="57"/>
      <c r="F8" s="57"/>
      <c r="G8" s="57"/>
      <c r="H8" s="48"/>
      <c r="I8" s="3"/>
      <c r="J8" s="3"/>
      <c r="K8" s="3"/>
    </row>
    <row r="9" spans="1:11" ht="19.5" customHeight="1">
      <c r="A9" s="84" t="s">
        <v>97</v>
      </c>
      <c r="B9" s="84"/>
      <c r="C9" s="58">
        <f>Startovka!B28</f>
        <v>0</v>
      </c>
      <c r="D9" s="85" t="s">
        <v>98</v>
      </c>
      <c r="E9" s="85"/>
      <c r="F9" s="85"/>
      <c r="G9" s="85"/>
      <c r="H9" s="3"/>
      <c r="I9" s="3"/>
      <c r="J9" s="3"/>
      <c r="K9" s="3"/>
    </row>
    <row r="10" spans="1:11" ht="19.5" customHeight="1">
      <c r="A10" s="84" t="s">
        <v>99</v>
      </c>
      <c r="B10" s="84"/>
      <c r="C10" s="58">
        <f>Startovka!C28</f>
        <v>0</v>
      </c>
      <c r="D10" s="86" t="s">
        <v>100</v>
      </c>
      <c r="E10" s="86"/>
      <c r="F10" s="86"/>
      <c r="G10" s="86"/>
      <c r="H10" s="3"/>
      <c r="I10" s="3"/>
      <c r="J10" s="3"/>
      <c r="K10" s="3"/>
    </row>
    <row r="11" spans="1:11" ht="19.5" customHeight="1">
      <c r="A11" s="84" t="s">
        <v>101</v>
      </c>
      <c r="B11" s="84"/>
      <c r="C11" s="58">
        <f>Startovka!D28</f>
        <v>0</v>
      </c>
      <c r="D11" s="86"/>
      <c r="E11" s="86"/>
      <c r="F11" s="86"/>
      <c r="G11" s="86"/>
      <c r="H11" s="3"/>
      <c r="I11" s="3"/>
      <c r="J11" s="3"/>
      <c r="K11" s="3"/>
    </row>
    <row r="12" spans="1:11" ht="19.5" customHeight="1">
      <c r="A12" s="84" t="s">
        <v>102</v>
      </c>
      <c r="B12" s="84"/>
      <c r="C12" s="58">
        <f>Startovka!A28</f>
        <v>0</v>
      </c>
      <c r="D12" s="86"/>
      <c r="E12" s="86"/>
      <c r="F12" s="86"/>
      <c r="G12" s="86"/>
      <c r="H12" s="3"/>
      <c r="I12" s="3"/>
      <c r="J12" s="3"/>
      <c r="K12" s="3"/>
    </row>
    <row r="13" spans="1:11" ht="19.5" customHeight="1">
      <c r="A13" s="84" t="s">
        <v>103</v>
      </c>
      <c r="B13" s="84"/>
      <c r="C13" s="58">
        <f>Startovka!E28</f>
        <v>0</v>
      </c>
      <c r="D13" s="87" t="s">
        <v>104</v>
      </c>
      <c r="E13" s="87"/>
      <c r="F13" s="87"/>
      <c r="G13" s="28"/>
      <c r="H13" s="3"/>
      <c r="I13" s="3"/>
      <c r="J13" s="3"/>
      <c r="K13" s="3"/>
    </row>
    <row r="14" spans="1:11" ht="19.5" customHeight="1">
      <c r="A14" s="84" t="s">
        <v>105</v>
      </c>
      <c r="B14" s="84"/>
      <c r="C14" s="59" t="str">
        <f>Výsledky!G28</f>
        <v>neurčeno</v>
      </c>
      <c r="D14" s="87" t="str">
        <f>IF(C13="OB3","Žlutá karta"," ")</f>
        <v> </v>
      </c>
      <c r="E14" s="87"/>
      <c r="F14" s="87"/>
      <c r="G14" s="28"/>
      <c r="H14" s="3"/>
      <c r="I14" s="3"/>
      <c r="J14" s="3"/>
      <c r="K14" s="3"/>
    </row>
    <row r="15" spans="1:11" ht="15" customHeight="1">
      <c r="A15" s="61"/>
      <c r="B15" s="57"/>
      <c r="C15" s="57"/>
      <c r="D15" s="62"/>
      <c r="E15" s="62"/>
      <c r="F15" s="62"/>
      <c r="G15" s="62"/>
      <c r="H15" s="48"/>
      <c r="I15" s="3"/>
      <c r="J15" s="3"/>
      <c r="K15" s="3"/>
    </row>
    <row r="16" spans="1:11" ht="47.25" customHeight="1">
      <c r="A16" s="63"/>
      <c r="B16" s="30" t="s">
        <v>52</v>
      </c>
      <c r="C16" s="30" t="s">
        <v>53</v>
      </c>
      <c r="D16" s="30" t="s">
        <v>106</v>
      </c>
      <c r="E16" s="30" t="s">
        <v>107</v>
      </c>
      <c r="F16" s="30" t="s">
        <v>54</v>
      </c>
      <c r="G16" s="30" t="s">
        <v>108</v>
      </c>
      <c r="H16" s="3"/>
      <c r="I16" s="3"/>
      <c r="J16" s="3"/>
      <c r="K16" s="3"/>
    </row>
    <row r="17" spans="1:11" ht="25.5" customHeight="1">
      <c r="A17" s="63"/>
      <c r="B17" s="64"/>
      <c r="C17" s="64"/>
      <c r="D17" s="65" t="b">
        <f>IF(C13="OB-Z",Startovka!I7,IF(C13="OB1",Startovka!I11,IF(C13="OB2",Startovka!I15,IF(C13="OB3",Startovka!I19))))</f>
        <v>0</v>
      </c>
      <c r="E17" s="65" t="b">
        <f>IF(C13="OB-Z",Startovka!K7,IF(C13="OB1",Startovka!K11,IF(C13="OB2",Startovka!K15,IF(C13="OB3",Startovka!K19))))</f>
        <v>0</v>
      </c>
      <c r="F17" s="64"/>
      <c r="G17" s="64"/>
      <c r="H17" s="3"/>
      <c r="I17" s="3"/>
      <c r="J17" s="3"/>
      <c r="K17" s="3"/>
    </row>
    <row r="18" spans="1:11" ht="15.75" customHeight="1">
      <c r="A18" s="63"/>
      <c r="B18" s="31">
        <v>1</v>
      </c>
      <c r="C18" s="32" t="str">
        <f>IF(C13="OB-Z",Cviky!B3,IF(C13="OB1",Cviky!F3,IF(C13="OB2",Cviky!J3,IF(C13="OB3",Cviky!N3," "))))</f>
        <v> </v>
      </c>
      <c r="D18" s="66"/>
      <c r="E18" s="66"/>
      <c r="F18" s="6" t="str">
        <f>IF(C13="OB-Z",Cviky!C3,IF(C13="OB1",Cviky!G3,IF(C13="OB2",Cviky!K3,IF(C13="OB3",Cviky!O3," "))))</f>
        <v> </v>
      </c>
      <c r="G18" s="67" t="e">
        <f>IF(E17="není",H18,I18)</f>
        <v>#VALUE!</v>
      </c>
      <c r="H18" s="68" t="e">
        <f aca="true" t="shared" si="0" ref="H18:H27">SUM(D18*F18)</f>
        <v>#VALUE!</v>
      </c>
      <c r="I18" s="68" t="e">
        <f aca="true" t="shared" si="1" ref="I18:I27">SUM(((D18+E18)*F18)/2)</f>
        <v>#VALUE!</v>
      </c>
      <c r="J18" s="3"/>
      <c r="K18" s="3"/>
    </row>
    <row r="19" spans="1:11" ht="15.75" customHeight="1">
      <c r="A19" s="63"/>
      <c r="B19" s="31">
        <v>2</v>
      </c>
      <c r="C19" s="32" t="str">
        <f>IF(C13="OB-Z",Cviky!B4,IF(C13="OB1",Cviky!F4,IF(C13="OB2",Cviky!J4,IF(C13="OB3",Cviky!N4," "))))</f>
        <v> </v>
      </c>
      <c r="D19" s="66"/>
      <c r="E19" s="66"/>
      <c r="F19" s="6" t="str">
        <f>IF(C13="OB-Z",Cviky!C4,IF(C13="OB1",Cviky!G4,IF(C13="OB2",Cviky!K4,IF(C13="OB3",Cviky!O4," "))))</f>
        <v> </v>
      </c>
      <c r="G19" s="67" t="e">
        <f>IF(E17="není",H19,I19)</f>
        <v>#VALUE!</v>
      </c>
      <c r="H19" s="68" t="e">
        <f t="shared" si="0"/>
        <v>#VALUE!</v>
      </c>
      <c r="I19" s="68" t="e">
        <f t="shared" si="1"/>
        <v>#VALUE!</v>
      </c>
      <c r="J19" s="3"/>
      <c r="K19" s="3"/>
    </row>
    <row r="20" spans="1:11" ht="15.75" customHeight="1">
      <c r="A20" s="63"/>
      <c r="B20" s="31">
        <v>3</v>
      </c>
      <c r="C20" s="32" t="str">
        <f>IF(C13="OB-Z",Cviky!B5,IF(C13="OB1",Cviky!F5,IF(C13="OB2",Cviky!J5,IF(C13="OB3",Cviky!N5," "))))</f>
        <v> </v>
      </c>
      <c r="D20" s="66"/>
      <c r="E20" s="66"/>
      <c r="F20" s="6" t="str">
        <f>IF(C13="OB-Z",Cviky!C5,IF(C13="OB1",Cviky!G5,IF(C13="OB2",Cviky!K5,IF(C13="OB3",Cviky!O5," "))))</f>
        <v> </v>
      </c>
      <c r="G20" s="67" t="e">
        <f>IF(E17="není",H20,I20)</f>
        <v>#VALUE!</v>
      </c>
      <c r="H20" s="68" t="e">
        <f t="shared" si="0"/>
        <v>#VALUE!</v>
      </c>
      <c r="I20" s="68" t="e">
        <f t="shared" si="1"/>
        <v>#VALUE!</v>
      </c>
      <c r="J20" s="3"/>
      <c r="K20" s="3"/>
    </row>
    <row r="21" spans="1:11" ht="15.75" customHeight="1">
      <c r="A21" s="63"/>
      <c r="B21" s="31">
        <v>4</v>
      </c>
      <c r="C21" s="32" t="str">
        <f>IF(C13="OB-Z",Cviky!B6,IF(C13="OB1",Cviky!F6,IF(C13="OB2",Cviky!J6,IF(C13="OB3",Cviky!N6," "))))</f>
        <v> </v>
      </c>
      <c r="D21" s="66"/>
      <c r="E21" s="66"/>
      <c r="F21" s="6" t="str">
        <f>IF(C13="OB-Z",Cviky!C6,IF(C13="OB1",Cviky!G6,IF(C13="OB2",Cviky!K6,IF(C13="OB3",Cviky!O6," "))))</f>
        <v> </v>
      </c>
      <c r="G21" s="67" t="e">
        <f>IF(E17="není",H21,I21)</f>
        <v>#VALUE!</v>
      </c>
      <c r="H21" s="68" t="e">
        <f t="shared" si="0"/>
        <v>#VALUE!</v>
      </c>
      <c r="I21" s="68" t="e">
        <f t="shared" si="1"/>
        <v>#VALUE!</v>
      </c>
      <c r="J21" s="3"/>
      <c r="K21" s="3"/>
    </row>
    <row r="22" spans="1:11" ht="15.75" customHeight="1">
      <c r="A22" s="63"/>
      <c r="B22" s="31">
        <v>5</v>
      </c>
      <c r="C22" s="32" t="str">
        <f>IF(C13="OB-Z",Cviky!B7,IF(C13="OB1",Cviky!F7,IF(C13="OB2",Cviky!J7,IF(C13="OB3",Cviky!N7," "))))</f>
        <v> </v>
      </c>
      <c r="D22" s="66"/>
      <c r="E22" s="66"/>
      <c r="F22" s="6" t="str">
        <f>IF(C13="OB-Z",Cviky!C7,IF(C13="OB1",Cviky!G7,IF(C13="OB2",Cviky!K7,IF(C13="OB3",Cviky!O7," "))))</f>
        <v> </v>
      </c>
      <c r="G22" s="67" t="e">
        <f>IF(E17="není",H22,I22)</f>
        <v>#VALUE!</v>
      </c>
      <c r="H22" s="68" t="e">
        <f t="shared" si="0"/>
        <v>#VALUE!</v>
      </c>
      <c r="I22" s="68" t="e">
        <f t="shared" si="1"/>
        <v>#VALUE!</v>
      </c>
      <c r="J22" s="3"/>
      <c r="K22" s="3"/>
    </row>
    <row r="23" spans="1:11" ht="15.75" customHeight="1">
      <c r="A23" s="63"/>
      <c r="B23" s="31">
        <v>6</v>
      </c>
      <c r="C23" s="32" t="str">
        <f>IF(C13="OB-Z",Cviky!B8,IF(C13="OB1",Cviky!F8,IF(C13="OB2",Cviky!J8,IF(C13="OB3",Cviky!N8," "))))</f>
        <v> </v>
      </c>
      <c r="D23" s="66"/>
      <c r="E23" s="66"/>
      <c r="F23" s="6" t="str">
        <f>IF(C13="OB-Z",Cviky!C8,IF(C13="OB1",Cviky!G8,IF(C13="OB2",Cviky!K8,IF(C13="OB3",Cviky!O8," "))))</f>
        <v> </v>
      </c>
      <c r="G23" s="67" t="e">
        <f>IF(E17="není",H23,I23)</f>
        <v>#VALUE!</v>
      </c>
      <c r="H23" s="68" t="e">
        <f t="shared" si="0"/>
        <v>#VALUE!</v>
      </c>
      <c r="I23" s="68" t="e">
        <f t="shared" si="1"/>
        <v>#VALUE!</v>
      </c>
      <c r="J23" s="3"/>
      <c r="K23" s="3"/>
    </row>
    <row r="24" spans="1:11" ht="15.75" customHeight="1">
      <c r="A24" s="63"/>
      <c r="B24" s="31">
        <v>7</v>
      </c>
      <c r="C24" s="32" t="str">
        <f>IF(C13="OB-Z",Cviky!B9,IF(C13="OB1",Cviky!F9,IF(C13="OB2",Cviky!J9,IF(C13="OB3",Cviky!N9," "))))</f>
        <v> </v>
      </c>
      <c r="D24" s="66"/>
      <c r="E24" s="66"/>
      <c r="F24" s="6" t="str">
        <f>IF(C13="OB-Z",Cviky!C9,IF(C13="OB1",Cviky!G9,IF(C13="OB2",Cviky!K9,IF(C13="OB3",Cviky!O9," "))))</f>
        <v> </v>
      </c>
      <c r="G24" s="67" t="e">
        <f>IF(E17="není",H24,I24)</f>
        <v>#VALUE!</v>
      </c>
      <c r="H24" s="68" t="e">
        <f t="shared" si="0"/>
        <v>#VALUE!</v>
      </c>
      <c r="I24" s="68" t="e">
        <f t="shared" si="1"/>
        <v>#VALUE!</v>
      </c>
      <c r="J24" s="3"/>
      <c r="K24" s="3"/>
    </row>
    <row r="25" spans="1:11" ht="15.75" customHeight="1">
      <c r="A25" s="63"/>
      <c r="B25" s="31">
        <v>8</v>
      </c>
      <c r="C25" s="32" t="str">
        <f>IF(C13="OB-Z",Cviky!B10,IF(C13="OB1",Cviky!F10,IF(C13="OB2",Cviky!J10,IF(C13="OB3",Cviky!N10," "))))</f>
        <v> </v>
      </c>
      <c r="D25" s="66"/>
      <c r="E25" s="66"/>
      <c r="F25" s="6" t="str">
        <f>IF(C13="OB-Z",Cviky!C10,IF(C13="OB1",Cviky!G10,IF(C13="OB2",Cviky!K10,IF(C13="OB3",Cviky!O10," "))))</f>
        <v> </v>
      </c>
      <c r="G25" s="67" t="e">
        <f>IF(E17="není",H25,I25)</f>
        <v>#VALUE!</v>
      </c>
      <c r="H25" s="68" t="e">
        <f t="shared" si="0"/>
        <v>#VALUE!</v>
      </c>
      <c r="I25" s="68" t="e">
        <f t="shared" si="1"/>
        <v>#VALUE!</v>
      </c>
      <c r="J25" s="3"/>
      <c r="K25" s="3"/>
    </row>
    <row r="26" spans="1:11" ht="15.75" customHeight="1">
      <c r="A26" s="63"/>
      <c r="B26" s="31">
        <v>9</v>
      </c>
      <c r="C26" s="32" t="str">
        <f>IF(C13="OB-Z",Cviky!B11,IF(C13="OB1",Cviky!F11,IF(C13="OB2",Cviky!J11,IF(C13="OB3",Cviky!N11," "))))</f>
        <v> </v>
      </c>
      <c r="D26" s="66"/>
      <c r="E26" s="66"/>
      <c r="F26" s="6" t="str">
        <f>IF(C13="OB-Z",Cviky!C11,IF(C13="OB1",Cviky!G11,IF(C13="OB2",Cviky!K11,IF(C13="OB3",Cviky!O11," "))))</f>
        <v> </v>
      </c>
      <c r="G26" s="67" t="e">
        <f>IF(E17="není",H26,I26)</f>
        <v>#VALUE!</v>
      </c>
      <c r="H26" s="68" t="e">
        <f t="shared" si="0"/>
        <v>#VALUE!</v>
      </c>
      <c r="I26" s="68" t="e">
        <f t="shared" si="1"/>
        <v>#VALUE!</v>
      </c>
      <c r="J26" s="3"/>
      <c r="K26" s="3"/>
    </row>
    <row r="27" spans="1:11" ht="15.75" customHeight="1">
      <c r="A27" s="63"/>
      <c r="B27" s="31">
        <v>10</v>
      </c>
      <c r="C27" s="32" t="str">
        <f>IF(C13="OB-Z",Cviky!B12,IF(C13="OB2",Cviky!J12,IF(C13="OB3",Cviky!N12," ")))</f>
        <v> </v>
      </c>
      <c r="D27" s="66"/>
      <c r="E27" s="66"/>
      <c r="F27" s="6" t="str">
        <f>IF(C13="OB-Z",Cviky!C12,IF(C13="OB1",Cviky!G12,IF(C13="OB2",Cviky!K12,IF(C13="OB3",Cviky!O12," "))))</f>
        <v> </v>
      </c>
      <c r="G27" s="67" t="e">
        <f>IF(E17="není",H27,I27)</f>
        <v>#VALUE!</v>
      </c>
      <c r="H27" s="68" t="e">
        <f t="shared" si="0"/>
        <v>#VALUE!</v>
      </c>
      <c r="I27" s="68" t="e">
        <f t="shared" si="1"/>
        <v>#VALUE!</v>
      </c>
      <c r="J27" s="3"/>
      <c r="K27" s="3"/>
    </row>
    <row r="28" spans="1:11" ht="15.75" customHeight="1">
      <c r="A28" s="63"/>
      <c r="B28" s="88" t="s">
        <v>109</v>
      </c>
      <c r="C28" s="88"/>
      <c r="D28" s="91" t="e">
        <f>IF(G13="ano","0",IF(G14="ano",H28-20,SUM(G18:G27)))</f>
        <v>#VALUE!</v>
      </c>
      <c r="E28" s="91"/>
      <c r="F28" s="91"/>
      <c r="G28" s="91"/>
      <c r="H28" s="68" t="e">
        <f>SUM(G18:G27)</f>
        <v>#VALUE!</v>
      </c>
      <c r="I28" s="68"/>
      <c r="J28" s="3"/>
      <c r="K28" s="3"/>
    </row>
    <row r="29" spans="1:11" ht="15.75" customHeight="1">
      <c r="A29" s="63"/>
      <c r="B29" s="88" t="s">
        <v>110</v>
      </c>
      <c r="C29" s="88"/>
      <c r="D29" s="93" t="e">
        <f>IF(G13="ano","Diskvalifikace",IF(Startovka!F2="N","Nenastoupil",IF(D28&gt;=256,"Výborně",IF(D28&gt;=224,"Velmi dobře",IF(D28&gt;=192,"Dobře",IF(D28&lt;=191.9,"Nehodnocen"," "))))))</f>
        <v>#VALUE!</v>
      </c>
      <c r="E29" s="93"/>
      <c r="F29" s="93"/>
      <c r="G29" s="93"/>
      <c r="H29" s="3"/>
      <c r="I29" s="3"/>
      <c r="J29" s="3"/>
      <c r="K29" s="3"/>
    </row>
    <row r="30" spans="1:11" ht="15" customHeight="1">
      <c r="A30" s="61"/>
      <c r="B30" s="69"/>
      <c r="C30" s="69"/>
      <c r="D30" s="69"/>
      <c r="E30" s="69"/>
      <c r="F30" s="69"/>
      <c r="G30" s="69"/>
      <c r="H30" s="48"/>
      <c r="I30" s="3"/>
      <c r="J30" s="3"/>
      <c r="K30" s="3"/>
    </row>
    <row r="31" spans="1:11" ht="15" customHeight="1">
      <c r="A31" s="61"/>
      <c r="B31" s="56"/>
      <c r="C31" s="56"/>
      <c r="D31" s="56"/>
      <c r="E31" s="56"/>
      <c r="F31" s="56"/>
      <c r="G31" s="56"/>
      <c r="H31" s="48"/>
      <c r="I31" s="3"/>
      <c r="J31" s="3"/>
      <c r="K31" s="3"/>
    </row>
    <row r="32" spans="1:11" ht="15" customHeight="1">
      <c r="A32" s="61"/>
      <c r="B32" s="56"/>
      <c r="C32" s="56"/>
      <c r="D32" s="56"/>
      <c r="E32" s="56"/>
      <c r="F32" s="56"/>
      <c r="G32" s="56"/>
      <c r="H32" s="48"/>
      <c r="I32" s="3"/>
      <c r="J32" s="3"/>
      <c r="K32" s="3"/>
    </row>
    <row r="33" spans="1:11" ht="15" customHeight="1">
      <c r="A33" s="61"/>
      <c r="B33" s="56"/>
      <c r="C33" s="56"/>
      <c r="D33" s="56"/>
      <c r="E33" s="56"/>
      <c r="F33" s="56"/>
      <c r="G33" s="56"/>
      <c r="H33" s="48"/>
      <c r="I33" s="3"/>
      <c r="J33" s="3"/>
      <c r="K33" s="3"/>
    </row>
    <row r="34" spans="1:11" ht="15" customHeight="1">
      <c r="A34" s="61"/>
      <c r="B34" s="56"/>
      <c r="C34" s="56"/>
      <c r="D34" s="56"/>
      <c r="E34" s="56"/>
      <c r="F34" s="56"/>
      <c r="G34" s="56"/>
      <c r="H34" s="48"/>
      <c r="I34" s="3"/>
      <c r="J34" s="3"/>
      <c r="K34" s="3"/>
    </row>
    <row r="35" spans="1:11" ht="15" customHeight="1">
      <c r="A35" s="61"/>
      <c r="B35" s="56"/>
      <c r="C35" s="56"/>
      <c r="D35" s="56"/>
      <c r="E35" s="56"/>
      <c r="F35" s="56"/>
      <c r="G35" s="56"/>
      <c r="H35" s="48"/>
      <c r="I35" s="3"/>
      <c r="J35" s="3"/>
      <c r="K35" s="3"/>
    </row>
    <row r="36" spans="1:11" ht="15" customHeight="1">
      <c r="A36" s="70"/>
      <c r="B36" s="57"/>
      <c r="C36" s="57"/>
      <c r="D36" s="57"/>
      <c r="E36" s="57"/>
      <c r="F36" s="57"/>
      <c r="G36" s="57"/>
      <c r="H36" s="48"/>
      <c r="I36" s="3"/>
      <c r="J36" s="3"/>
      <c r="K36" s="3"/>
    </row>
  </sheetData>
  <sheetProtection selectLockedCells="1" selectUnlockedCell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A1:G1"/>
    <mergeCell ref="A2:G2"/>
    <mergeCell ref="C3:G3"/>
    <mergeCell ref="C4:G4"/>
    <mergeCell ref="C5:G5"/>
    <mergeCell ref="D6:G6"/>
  </mergeCells>
  <conditionalFormatting sqref="D18:E27 G18:G27">
    <cfRule type="cellIs" priority="1" dxfId="0" operator="lessThan" stopIfTrue="1">
      <formula>0</formula>
    </cfRule>
  </conditionalFormatting>
  <printOptions/>
  <pageMargins left="0.11805555555555555" right="0.11805555555555555" top="0.19652777777777777" bottom="0.19652777777777777" header="0.5118055555555555" footer="0.19652777777777777"/>
  <pageSetup horizontalDpi="300" verticalDpi="300" orientation="landscape" scale="75"/>
  <headerFooter alignWithMargins="0">
    <oddFooter>&amp;C&amp;"Helvetica Neue,Běžné"&amp;12&amp;P</oddFooter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36"/>
  <sheetViews>
    <sheetView showGridLines="0" zoomScalePageLayoutView="0" workbookViewId="0" topLeftCell="A1">
      <selection activeCell="A1" sqref="A1"/>
    </sheetView>
  </sheetViews>
  <sheetFormatPr defaultColWidth="9.7109375" defaultRowHeight="15" customHeight="1"/>
  <cols>
    <col min="1" max="1" width="14.7109375" style="1" customWidth="1"/>
    <col min="2" max="2" width="7.57421875" style="1" customWidth="1"/>
    <col min="3" max="3" width="69.28125" style="1" customWidth="1"/>
    <col min="4" max="5" width="16.28125" style="1" customWidth="1"/>
    <col min="6" max="6" width="5.8515625" style="1" customWidth="1"/>
    <col min="7" max="7" width="17.7109375" style="1" customWidth="1"/>
    <col min="8" max="8" width="7.57421875" style="1" customWidth="1"/>
    <col min="9" max="9" width="8.7109375" style="1" customWidth="1"/>
    <col min="10" max="11" width="9.00390625" style="1" customWidth="1"/>
    <col min="12" max="16384" width="9.7109375" style="1" customWidth="1"/>
  </cols>
  <sheetData>
    <row r="1" spans="1:11" ht="21" customHeight="1">
      <c r="A1" s="78" t="s">
        <v>91</v>
      </c>
      <c r="B1" s="78"/>
      <c r="C1" s="78"/>
      <c r="D1" s="78"/>
      <c r="E1" s="78"/>
      <c r="F1" s="78"/>
      <c r="G1" s="78"/>
      <c r="H1" s="45"/>
      <c r="I1" s="3"/>
      <c r="J1" s="3"/>
      <c r="K1" s="3"/>
    </row>
    <row r="2" spans="1:11" ht="129.75" customHeight="1">
      <c r="A2" s="79"/>
      <c r="B2" s="79"/>
      <c r="C2" s="79"/>
      <c r="D2" s="79"/>
      <c r="E2" s="79"/>
      <c r="F2" s="79"/>
      <c r="G2" s="79"/>
      <c r="H2" s="45"/>
      <c r="I2" s="3"/>
      <c r="J2" s="3"/>
      <c r="K2" s="3"/>
    </row>
    <row r="3" spans="1:11" ht="15.75" customHeight="1">
      <c r="A3" s="46" t="s">
        <v>92</v>
      </c>
      <c r="B3" s="47"/>
      <c r="C3" s="80" t="str">
        <f>Startovka!I2</f>
        <v>Dana Háková </v>
      </c>
      <c r="D3" s="80"/>
      <c r="E3" s="80"/>
      <c r="F3" s="80"/>
      <c r="G3" s="80"/>
      <c r="H3" s="48"/>
      <c r="I3" s="3"/>
      <c r="J3" s="3"/>
      <c r="K3" s="3"/>
    </row>
    <row r="4" spans="1:11" ht="15.75" customHeight="1">
      <c r="A4" s="46" t="s">
        <v>93</v>
      </c>
      <c r="B4" s="47"/>
      <c r="C4" s="80" t="str">
        <f>Startovka!I3</f>
        <v>Zkoušky Obedience Chomutov </v>
      </c>
      <c r="D4" s="80"/>
      <c r="E4" s="80"/>
      <c r="F4" s="80"/>
      <c r="G4" s="80"/>
      <c r="H4" s="48"/>
      <c r="I4" s="3"/>
      <c r="J4" s="3"/>
      <c r="K4" s="3"/>
    </row>
    <row r="5" spans="1:11" ht="15.75" customHeight="1">
      <c r="A5" s="46" t="s">
        <v>94</v>
      </c>
      <c r="B5" s="47"/>
      <c r="C5" s="81">
        <f>Startovka!I4</f>
        <v>45444</v>
      </c>
      <c r="D5" s="81"/>
      <c r="E5" s="81"/>
      <c r="F5" s="81"/>
      <c r="G5" s="81"/>
      <c r="H5" s="49"/>
      <c r="I5" s="50"/>
      <c r="J5" s="50"/>
      <c r="K5" s="50"/>
    </row>
    <row r="6" spans="1:11" ht="15.75" customHeight="1">
      <c r="A6" s="46" t="s">
        <v>95</v>
      </c>
      <c r="B6" s="47"/>
      <c r="C6" s="51" t="b">
        <f>D17</f>
        <v>0</v>
      </c>
      <c r="D6" s="82" t="b">
        <f>IF(E17="není"," ",E17)</f>
        <v>0</v>
      </c>
      <c r="E6" s="82"/>
      <c r="F6" s="82"/>
      <c r="G6" s="82"/>
      <c r="H6" s="83"/>
      <c r="I6" s="83"/>
      <c r="J6" s="83"/>
      <c r="K6" s="83"/>
    </row>
    <row r="7" spans="1:11" ht="15.75" customHeight="1">
      <c r="A7" s="46" t="s">
        <v>96</v>
      </c>
      <c r="B7" s="47"/>
      <c r="C7" s="51" t="b">
        <f>IF(C13="OB-Z",Startovka!I8,IF(C13="OB1",Startovka!I12,IF(C13="OB2",Startovka!I16,IF(C13="OB3",Startovka!I20))))</f>
        <v>0</v>
      </c>
      <c r="D7" s="82" t="b">
        <f>IF(E17="není"," ",IF(C13="OB-Z",Startovka!K8,IF(C13="OB1",Startovka!K12,IF(C13="OB2",Startovka!K16,IF(C13="OB3",Startovka!K20)))))</f>
        <v>0</v>
      </c>
      <c r="E7" s="82"/>
      <c r="F7" s="82"/>
      <c r="G7" s="82"/>
      <c r="H7" s="52"/>
      <c r="I7" s="53"/>
      <c r="J7" s="53"/>
      <c r="K7" s="53"/>
    </row>
    <row r="8" spans="1:11" ht="15.75" customHeight="1">
      <c r="A8" s="54"/>
      <c r="B8" s="55"/>
      <c r="C8" s="56"/>
      <c r="D8" s="57"/>
      <c r="E8" s="57"/>
      <c r="F8" s="57"/>
      <c r="G8" s="57"/>
      <c r="H8" s="48"/>
      <c r="I8" s="3"/>
      <c r="J8" s="3"/>
      <c r="K8" s="3"/>
    </row>
    <row r="9" spans="1:11" ht="19.5" customHeight="1">
      <c r="A9" s="84" t="s">
        <v>97</v>
      </c>
      <c r="B9" s="84"/>
      <c r="C9" s="58">
        <f>Startovka!B29</f>
        <v>0</v>
      </c>
      <c r="D9" s="85" t="s">
        <v>98</v>
      </c>
      <c r="E9" s="85"/>
      <c r="F9" s="85"/>
      <c r="G9" s="85"/>
      <c r="H9" s="3"/>
      <c r="I9" s="3"/>
      <c r="J9" s="3"/>
      <c r="K9" s="3"/>
    </row>
    <row r="10" spans="1:11" ht="19.5" customHeight="1">
      <c r="A10" s="84" t="s">
        <v>99</v>
      </c>
      <c r="B10" s="84"/>
      <c r="C10" s="58">
        <f>Startovka!C29</f>
        <v>0</v>
      </c>
      <c r="D10" s="86" t="s">
        <v>100</v>
      </c>
      <c r="E10" s="86"/>
      <c r="F10" s="86"/>
      <c r="G10" s="86"/>
      <c r="H10" s="3"/>
      <c r="I10" s="3"/>
      <c r="J10" s="3"/>
      <c r="K10" s="3"/>
    </row>
    <row r="11" spans="1:11" ht="19.5" customHeight="1">
      <c r="A11" s="84" t="s">
        <v>101</v>
      </c>
      <c r="B11" s="84"/>
      <c r="C11" s="58">
        <f>Startovka!D29</f>
        <v>0</v>
      </c>
      <c r="D11" s="86"/>
      <c r="E11" s="86"/>
      <c r="F11" s="86"/>
      <c r="G11" s="86"/>
      <c r="H11" s="3"/>
      <c r="I11" s="3"/>
      <c r="J11" s="3"/>
      <c r="K11" s="3"/>
    </row>
    <row r="12" spans="1:11" ht="19.5" customHeight="1">
      <c r="A12" s="84" t="s">
        <v>102</v>
      </c>
      <c r="B12" s="84"/>
      <c r="C12" s="58">
        <f>Startovka!A29</f>
        <v>0</v>
      </c>
      <c r="D12" s="86"/>
      <c r="E12" s="86"/>
      <c r="F12" s="86"/>
      <c r="G12" s="86"/>
      <c r="H12" s="3"/>
      <c r="I12" s="3"/>
      <c r="J12" s="3"/>
      <c r="K12" s="3"/>
    </row>
    <row r="13" spans="1:11" ht="19.5" customHeight="1">
      <c r="A13" s="84" t="s">
        <v>103</v>
      </c>
      <c r="B13" s="84"/>
      <c r="C13" s="58">
        <f>Startovka!E29</f>
        <v>0</v>
      </c>
      <c r="D13" s="87" t="s">
        <v>104</v>
      </c>
      <c r="E13" s="87"/>
      <c r="F13" s="87"/>
      <c r="G13" s="28"/>
      <c r="H13" s="3"/>
      <c r="I13" s="3"/>
      <c r="J13" s="3"/>
      <c r="K13" s="3"/>
    </row>
    <row r="14" spans="1:11" ht="19.5" customHeight="1">
      <c r="A14" s="84" t="s">
        <v>105</v>
      </c>
      <c r="B14" s="84"/>
      <c r="C14" s="59" t="str">
        <f>Výsledky!G29</f>
        <v>neurčeno</v>
      </c>
      <c r="D14" s="87" t="str">
        <f>IF(C13="OB3","Žlutá karta"," ")</f>
        <v> </v>
      </c>
      <c r="E14" s="87"/>
      <c r="F14" s="87"/>
      <c r="G14" s="28"/>
      <c r="H14" s="3"/>
      <c r="I14" s="3"/>
      <c r="J14" s="3"/>
      <c r="K14" s="3"/>
    </row>
    <row r="15" spans="1:11" ht="15" customHeight="1">
      <c r="A15" s="61"/>
      <c r="B15" s="57"/>
      <c r="C15" s="57"/>
      <c r="D15" s="62"/>
      <c r="E15" s="62"/>
      <c r="F15" s="62"/>
      <c r="G15" s="62"/>
      <c r="H15" s="48"/>
      <c r="I15" s="3"/>
      <c r="J15" s="3"/>
      <c r="K15" s="3"/>
    </row>
    <row r="16" spans="1:11" ht="47.25" customHeight="1">
      <c r="A16" s="63"/>
      <c r="B16" s="30" t="s">
        <v>52</v>
      </c>
      <c r="C16" s="30" t="s">
        <v>53</v>
      </c>
      <c r="D16" s="30" t="s">
        <v>106</v>
      </c>
      <c r="E16" s="30" t="s">
        <v>107</v>
      </c>
      <c r="F16" s="30" t="s">
        <v>54</v>
      </c>
      <c r="G16" s="30" t="s">
        <v>108</v>
      </c>
      <c r="H16" s="3"/>
      <c r="I16" s="3"/>
      <c r="J16" s="3"/>
      <c r="K16" s="3"/>
    </row>
    <row r="17" spans="1:11" ht="25.5" customHeight="1">
      <c r="A17" s="63"/>
      <c r="B17" s="64"/>
      <c r="C17" s="64"/>
      <c r="D17" s="65" t="b">
        <f>IF(C13="OB-Z",Startovka!I7,IF(C13="OB1",Startovka!I11,IF(C13="OB2",Startovka!I15,IF(C13="OB3",Startovka!I19))))</f>
        <v>0</v>
      </c>
      <c r="E17" s="65" t="b">
        <f>IF(C13="OB-Z",Startovka!K7,IF(C13="OB1",Startovka!K11,IF(C13="OB2",Startovka!K15,IF(C13="OB3",Startovka!K19))))</f>
        <v>0</v>
      </c>
      <c r="F17" s="64"/>
      <c r="G17" s="64"/>
      <c r="H17" s="3"/>
      <c r="I17" s="3"/>
      <c r="J17" s="3"/>
      <c r="K17" s="3"/>
    </row>
    <row r="18" spans="1:11" ht="15.75" customHeight="1">
      <c r="A18" s="63"/>
      <c r="B18" s="31">
        <v>1</v>
      </c>
      <c r="C18" s="32" t="str">
        <f>IF(C13="OB-Z",Cviky!B3,IF(C13="OB1",Cviky!F3,IF(C13="OB2",Cviky!J3,IF(C13="OB3",Cviky!N3," "))))</f>
        <v> </v>
      </c>
      <c r="D18" s="66"/>
      <c r="E18" s="66"/>
      <c r="F18" s="6" t="str">
        <f>IF(C13="OB-Z",Cviky!C3,IF(C13="OB1",Cviky!G3,IF(C13="OB2",Cviky!K3,IF(C13="OB3",Cviky!O3," "))))</f>
        <v> </v>
      </c>
      <c r="G18" s="67" t="e">
        <f>IF(E17="není",H18,I18)</f>
        <v>#VALUE!</v>
      </c>
      <c r="H18" s="68" t="e">
        <f aca="true" t="shared" si="0" ref="H18:H27">SUM(D18*F18)</f>
        <v>#VALUE!</v>
      </c>
      <c r="I18" s="68" t="e">
        <f aca="true" t="shared" si="1" ref="I18:I27">SUM(((D18+E18)*F18)/2)</f>
        <v>#VALUE!</v>
      </c>
      <c r="J18" s="3"/>
      <c r="K18" s="3"/>
    </row>
    <row r="19" spans="1:11" ht="15.75" customHeight="1">
      <c r="A19" s="63"/>
      <c r="B19" s="31">
        <v>2</v>
      </c>
      <c r="C19" s="32" t="str">
        <f>IF(C13="OB-Z",Cviky!B4,IF(C13="OB1",Cviky!F4,IF(C13="OB2",Cviky!J4,IF(C13="OB3",Cviky!N4," "))))</f>
        <v> </v>
      </c>
      <c r="D19" s="66"/>
      <c r="E19" s="66"/>
      <c r="F19" s="6" t="str">
        <f>IF(C13="OB-Z",Cviky!C4,IF(C13="OB1",Cviky!G4,IF(C13="OB2",Cviky!K4,IF(C13="OB3",Cviky!O4," "))))</f>
        <v> </v>
      </c>
      <c r="G19" s="67" t="e">
        <f>IF(E17="není",H19,I19)</f>
        <v>#VALUE!</v>
      </c>
      <c r="H19" s="68" t="e">
        <f t="shared" si="0"/>
        <v>#VALUE!</v>
      </c>
      <c r="I19" s="68" t="e">
        <f t="shared" si="1"/>
        <v>#VALUE!</v>
      </c>
      <c r="J19" s="3"/>
      <c r="K19" s="3"/>
    </row>
    <row r="20" spans="1:11" ht="15.75" customHeight="1">
      <c r="A20" s="63"/>
      <c r="B20" s="31">
        <v>3</v>
      </c>
      <c r="C20" s="32" t="str">
        <f>IF(C13="OB-Z",Cviky!B5,IF(C13="OB1",Cviky!F5,IF(C13="OB2",Cviky!J5,IF(C13="OB3",Cviky!N5," "))))</f>
        <v> </v>
      </c>
      <c r="D20" s="66"/>
      <c r="E20" s="66"/>
      <c r="F20" s="6" t="str">
        <f>IF(C13="OB-Z",Cviky!C5,IF(C13="OB1",Cviky!G5,IF(C13="OB2",Cviky!K5,IF(C13="OB3",Cviky!O5," "))))</f>
        <v> </v>
      </c>
      <c r="G20" s="67" t="e">
        <f>IF(E17="není",H20,I20)</f>
        <v>#VALUE!</v>
      </c>
      <c r="H20" s="68" t="e">
        <f t="shared" si="0"/>
        <v>#VALUE!</v>
      </c>
      <c r="I20" s="68" t="e">
        <f t="shared" si="1"/>
        <v>#VALUE!</v>
      </c>
      <c r="J20" s="3"/>
      <c r="K20" s="3"/>
    </row>
    <row r="21" spans="1:11" ht="15.75" customHeight="1">
      <c r="A21" s="63"/>
      <c r="B21" s="31">
        <v>4</v>
      </c>
      <c r="C21" s="32" t="str">
        <f>IF(C13="OB-Z",Cviky!B6,IF(C13="OB1",Cviky!F6,IF(C13="OB2",Cviky!J6,IF(C13="OB3",Cviky!N6," "))))</f>
        <v> </v>
      </c>
      <c r="D21" s="66"/>
      <c r="E21" s="66"/>
      <c r="F21" s="6" t="str">
        <f>IF(C13="OB-Z",Cviky!C6,IF(C13="OB1",Cviky!G6,IF(C13="OB2",Cviky!K6,IF(C13="OB3",Cviky!O6," "))))</f>
        <v> </v>
      </c>
      <c r="G21" s="67" t="e">
        <f>IF(E17="není",H21,I21)</f>
        <v>#VALUE!</v>
      </c>
      <c r="H21" s="68" t="e">
        <f t="shared" si="0"/>
        <v>#VALUE!</v>
      </c>
      <c r="I21" s="68" t="e">
        <f t="shared" si="1"/>
        <v>#VALUE!</v>
      </c>
      <c r="J21" s="3"/>
      <c r="K21" s="3"/>
    </row>
    <row r="22" spans="1:11" ht="15.75" customHeight="1">
      <c r="A22" s="63"/>
      <c r="B22" s="31">
        <v>5</v>
      </c>
      <c r="C22" s="32" t="str">
        <f>IF(C13="OB-Z",Cviky!B7,IF(C13="OB1",Cviky!F7,IF(C13="OB2",Cviky!J7,IF(C13="OB3",Cviky!N7," "))))</f>
        <v> </v>
      </c>
      <c r="D22" s="66"/>
      <c r="E22" s="66"/>
      <c r="F22" s="6" t="str">
        <f>IF(C13="OB-Z",Cviky!C7,IF(C13="OB1",Cviky!G7,IF(C13="OB2",Cviky!K7,IF(C13="OB3",Cviky!O7," "))))</f>
        <v> </v>
      </c>
      <c r="G22" s="67" t="e">
        <f>IF(E17="není",H22,I22)</f>
        <v>#VALUE!</v>
      </c>
      <c r="H22" s="68" t="e">
        <f t="shared" si="0"/>
        <v>#VALUE!</v>
      </c>
      <c r="I22" s="68" t="e">
        <f t="shared" si="1"/>
        <v>#VALUE!</v>
      </c>
      <c r="J22" s="3"/>
      <c r="K22" s="3"/>
    </row>
    <row r="23" spans="1:11" ht="15.75" customHeight="1">
      <c r="A23" s="63"/>
      <c r="B23" s="31">
        <v>6</v>
      </c>
      <c r="C23" s="32" t="str">
        <f>IF(C13="OB-Z",Cviky!B8,IF(C13="OB1",Cviky!F8,IF(C13="OB2",Cviky!J8,IF(C13="OB3",Cviky!N8," "))))</f>
        <v> </v>
      </c>
      <c r="D23" s="66"/>
      <c r="E23" s="66"/>
      <c r="F23" s="6" t="str">
        <f>IF(C13="OB-Z",Cviky!C8,IF(C13="OB1",Cviky!G8,IF(C13="OB2",Cviky!K8,IF(C13="OB3",Cviky!O8," "))))</f>
        <v> </v>
      </c>
      <c r="G23" s="67" t="e">
        <f>IF(E17="není",H23,I23)</f>
        <v>#VALUE!</v>
      </c>
      <c r="H23" s="68" t="e">
        <f t="shared" si="0"/>
        <v>#VALUE!</v>
      </c>
      <c r="I23" s="68" t="e">
        <f t="shared" si="1"/>
        <v>#VALUE!</v>
      </c>
      <c r="J23" s="3"/>
      <c r="K23" s="3"/>
    </row>
    <row r="24" spans="1:11" ht="15.75" customHeight="1">
      <c r="A24" s="63"/>
      <c r="B24" s="31">
        <v>7</v>
      </c>
      <c r="C24" s="32" t="str">
        <f>IF(C13="OB-Z",Cviky!B9,IF(C13="OB1",Cviky!F9,IF(C13="OB2",Cviky!J9,IF(C13="OB3",Cviky!N9," "))))</f>
        <v> </v>
      </c>
      <c r="D24" s="66"/>
      <c r="E24" s="66"/>
      <c r="F24" s="6" t="str">
        <f>IF(C13="OB-Z",Cviky!C9,IF(C13="OB1",Cviky!G9,IF(C13="OB2",Cviky!K9,IF(C13="OB3",Cviky!O9," "))))</f>
        <v> </v>
      </c>
      <c r="G24" s="67" t="e">
        <f>IF(E17="není",H24,I24)</f>
        <v>#VALUE!</v>
      </c>
      <c r="H24" s="68" t="e">
        <f t="shared" si="0"/>
        <v>#VALUE!</v>
      </c>
      <c r="I24" s="68" t="e">
        <f t="shared" si="1"/>
        <v>#VALUE!</v>
      </c>
      <c r="J24" s="3"/>
      <c r="K24" s="3"/>
    </row>
    <row r="25" spans="1:11" ht="15.75" customHeight="1">
      <c r="A25" s="63"/>
      <c r="B25" s="31">
        <v>8</v>
      </c>
      <c r="C25" s="32" t="str">
        <f>IF(C13="OB-Z",Cviky!B10,IF(C13="OB1",Cviky!F10,IF(C13="OB2",Cviky!J10,IF(C13="OB3",Cviky!N10," "))))</f>
        <v> </v>
      </c>
      <c r="D25" s="66"/>
      <c r="E25" s="66"/>
      <c r="F25" s="6" t="str">
        <f>IF(C13="OB-Z",Cviky!C10,IF(C13="OB1",Cviky!G10,IF(C13="OB2",Cviky!K10,IF(C13="OB3",Cviky!O10," "))))</f>
        <v> </v>
      </c>
      <c r="G25" s="67" t="e">
        <f>IF(E17="není",H25,I25)</f>
        <v>#VALUE!</v>
      </c>
      <c r="H25" s="68" t="e">
        <f t="shared" si="0"/>
        <v>#VALUE!</v>
      </c>
      <c r="I25" s="68" t="e">
        <f t="shared" si="1"/>
        <v>#VALUE!</v>
      </c>
      <c r="J25" s="3"/>
      <c r="K25" s="3"/>
    </row>
    <row r="26" spans="1:11" ht="15.75" customHeight="1">
      <c r="A26" s="63"/>
      <c r="B26" s="31">
        <v>9</v>
      </c>
      <c r="C26" s="32" t="str">
        <f>IF(C13="OB-Z",Cviky!B11,IF(C13="OB1",Cviky!F11,IF(C13="OB2",Cviky!J11,IF(C13="OB3",Cviky!N11," "))))</f>
        <v> </v>
      </c>
      <c r="D26" s="66"/>
      <c r="E26" s="66"/>
      <c r="F26" s="6" t="str">
        <f>IF(C13="OB-Z",Cviky!C11,IF(C13="OB1",Cviky!G11,IF(C13="OB2",Cviky!K11,IF(C13="OB3",Cviky!O11," "))))</f>
        <v> </v>
      </c>
      <c r="G26" s="67" t="e">
        <f>IF(E17="není",H26,I26)</f>
        <v>#VALUE!</v>
      </c>
      <c r="H26" s="68" t="e">
        <f t="shared" si="0"/>
        <v>#VALUE!</v>
      </c>
      <c r="I26" s="68" t="e">
        <f t="shared" si="1"/>
        <v>#VALUE!</v>
      </c>
      <c r="J26" s="3"/>
      <c r="K26" s="3"/>
    </row>
    <row r="27" spans="1:11" ht="15.75" customHeight="1">
      <c r="A27" s="63"/>
      <c r="B27" s="31">
        <v>10</v>
      </c>
      <c r="C27" s="32" t="str">
        <f>IF(C13="OB-Z",Cviky!B12,IF(C13="OB2",Cviky!J12,IF(C13="OB3",Cviky!N12," ")))</f>
        <v> </v>
      </c>
      <c r="D27" s="66"/>
      <c r="E27" s="66"/>
      <c r="F27" s="6" t="str">
        <f>IF(C13="OB-Z",Cviky!C12,IF(C13="OB1",Cviky!G12,IF(C13="OB2",Cviky!K12,IF(C13="OB3",Cviky!O12," "))))</f>
        <v> </v>
      </c>
      <c r="G27" s="67" t="e">
        <f>IF(E17="není",H27,I27)</f>
        <v>#VALUE!</v>
      </c>
      <c r="H27" s="68" t="e">
        <f t="shared" si="0"/>
        <v>#VALUE!</v>
      </c>
      <c r="I27" s="68" t="e">
        <f t="shared" si="1"/>
        <v>#VALUE!</v>
      </c>
      <c r="J27" s="3"/>
      <c r="K27" s="3"/>
    </row>
    <row r="28" spans="1:11" ht="15.75" customHeight="1">
      <c r="A28" s="63"/>
      <c r="B28" s="88" t="s">
        <v>109</v>
      </c>
      <c r="C28" s="88"/>
      <c r="D28" s="91" t="e">
        <f>IF(G13="ano","0",IF(G14="ano",H28-20,SUM(G18:G27)))</f>
        <v>#VALUE!</v>
      </c>
      <c r="E28" s="91"/>
      <c r="F28" s="91"/>
      <c r="G28" s="91"/>
      <c r="H28" s="68" t="e">
        <f>SUM(G18:G27)</f>
        <v>#VALUE!</v>
      </c>
      <c r="I28" s="68"/>
      <c r="J28" s="3"/>
      <c r="K28" s="3"/>
    </row>
    <row r="29" spans="1:11" ht="15.75" customHeight="1">
      <c r="A29" s="63"/>
      <c r="B29" s="88" t="s">
        <v>110</v>
      </c>
      <c r="C29" s="88"/>
      <c r="D29" s="93" t="e">
        <f>IF(G13="ano","Diskvalifikace",IF(Startovka!F2="N","Nenastoupil",IF(D28&gt;=256,"Výborně",IF(D28&gt;=224,"Velmi dobře",IF(D28&gt;=192,"Dobře",IF(D28&lt;=191.9,"Nehodnocen"," "))))))</f>
        <v>#VALUE!</v>
      </c>
      <c r="E29" s="93"/>
      <c r="F29" s="93"/>
      <c r="G29" s="93"/>
      <c r="H29" s="3"/>
      <c r="I29" s="3"/>
      <c r="J29" s="3"/>
      <c r="K29" s="3"/>
    </row>
    <row r="30" spans="1:11" ht="15" customHeight="1">
      <c r="A30" s="61"/>
      <c r="B30" s="69"/>
      <c r="C30" s="69"/>
      <c r="D30" s="69"/>
      <c r="E30" s="69"/>
      <c r="F30" s="69"/>
      <c r="G30" s="69"/>
      <c r="H30" s="48"/>
      <c r="I30" s="3"/>
      <c r="J30" s="3"/>
      <c r="K30" s="3"/>
    </row>
    <row r="31" spans="1:11" ht="15" customHeight="1">
      <c r="A31" s="61"/>
      <c r="B31" s="56"/>
      <c r="C31" s="56"/>
      <c r="D31" s="56"/>
      <c r="E31" s="56"/>
      <c r="F31" s="56"/>
      <c r="G31" s="56"/>
      <c r="H31" s="48"/>
      <c r="I31" s="3"/>
      <c r="J31" s="3"/>
      <c r="K31" s="3"/>
    </row>
    <row r="32" spans="1:11" ht="15" customHeight="1">
      <c r="A32" s="61"/>
      <c r="B32" s="56"/>
      <c r="C32" s="56"/>
      <c r="D32" s="56"/>
      <c r="E32" s="56"/>
      <c r="F32" s="56"/>
      <c r="G32" s="56"/>
      <c r="H32" s="48"/>
      <c r="I32" s="3"/>
      <c r="J32" s="3"/>
      <c r="K32" s="3"/>
    </row>
    <row r="33" spans="1:11" ht="15" customHeight="1">
      <c r="A33" s="61"/>
      <c r="B33" s="56"/>
      <c r="C33" s="56"/>
      <c r="D33" s="56"/>
      <c r="E33" s="56"/>
      <c r="F33" s="56"/>
      <c r="G33" s="56"/>
      <c r="H33" s="48"/>
      <c r="I33" s="3"/>
      <c r="J33" s="3"/>
      <c r="K33" s="3"/>
    </row>
    <row r="34" spans="1:11" ht="15" customHeight="1">
      <c r="A34" s="61"/>
      <c r="B34" s="56"/>
      <c r="C34" s="56"/>
      <c r="D34" s="56"/>
      <c r="E34" s="56"/>
      <c r="F34" s="56"/>
      <c r="G34" s="56"/>
      <c r="H34" s="48"/>
      <c r="I34" s="3"/>
      <c r="J34" s="3"/>
      <c r="K34" s="3"/>
    </row>
    <row r="35" spans="1:11" ht="15" customHeight="1">
      <c r="A35" s="61"/>
      <c r="B35" s="56"/>
      <c r="C35" s="56"/>
      <c r="D35" s="56"/>
      <c r="E35" s="56"/>
      <c r="F35" s="56"/>
      <c r="G35" s="56"/>
      <c r="H35" s="48"/>
      <c r="I35" s="3"/>
      <c r="J35" s="3"/>
      <c r="K35" s="3"/>
    </row>
    <row r="36" spans="1:11" ht="15" customHeight="1">
      <c r="A36" s="70"/>
      <c r="B36" s="57"/>
      <c r="C36" s="57"/>
      <c r="D36" s="57"/>
      <c r="E36" s="57"/>
      <c r="F36" s="57"/>
      <c r="G36" s="57"/>
      <c r="H36" s="48"/>
      <c r="I36" s="3"/>
      <c r="J36" s="3"/>
      <c r="K36" s="3"/>
    </row>
  </sheetData>
  <sheetProtection selectLockedCells="1" selectUnlockedCell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A1:G1"/>
    <mergeCell ref="A2:G2"/>
    <mergeCell ref="C3:G3"/>
    <mergeCell ref="C4:G4"/>
    <mergeCell ref="C5:G5"/>
    <mergeCell ref="D6:G6"/>
  </mergeCells>
  <conditionalFormatting sqref="D18:E27 G18:G27">
    <cfRule type="cellIs" priority="1" dxfId="0" operator="lessThan" stopIfTrue="1">
      <formula>0</formula>
    </cfRule>
  </conditionalFormatting>
  <printOptions/>
  <pageMargins left="0.11805555555555555" right="0.11805555555555555" top="0.19652777777777777" bottom="0.19652777777777777" header="0.5118055555555555" footer="0.19652777777777777"/>
  <pageSetup horizontalDpi="300" verticalDpi="300" orientation="landscape" scale="75"/>
  <headerFooter alignWithMargins="0">
    <oddFooter>&amp;C&amp;"Helvetica Neue,Běžné"&amp;12&amp;P</oddFooter>
  </headerFooter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36"/>
  <sheetViews>
    <sheetView showGridLines="0" zoomScalePageLayoutView="0" workbookViewId="0" topLeftCell="A1">
      <selection activeCell="A1" sqref="A1"/>
    </sheetView>
  </sheetViews>
  <sheetFormatPr defaultColWidth="9.7109375" defaultRowHeight="15" customHeight="1"/>
  <cols>
    <col min="1" max="1" width="14.7109375" style="1" customWidth="1"/>
    <col min="2" max="2" width="7.57421875" style="1" customWidth="1"/>
    <col min="3" max="3" width="69.28125" style="1" customWidth="1"/>
    <col min="4" max="5" width="16.28125" style="1" customWidth="1"/>
    <col min="6" max="6" width="5.8515625" style="1" customWidth="1"/>
    <col min="7" max="7" width="17.7109375" style="1" customWidth="1"/>
    <col min="8" max="8" width="7.57421875" style="1" customWidth="1"/>
    <col min="9" max="9" width="8.7109375" style="1" customWidth="1"/>
    <col min="10" max="11" width="9.00390625" style="1" customWidth="1"/>
    <col min="12" max="16384" width="9.7109375" style="1" customWidth="1"/>
  </cols>
  <sheetData>
    <row r="1" spans="1:11" ht="21" customHeight="1">
      <c r="A1" s="78" t="s">
        <v>91</v>
      </c>
      <c r="B1" s="78"/>
      <c r="C1" s="78"/>
      <c r="D1" s="78"/>
      <c r="E1" s="78"/>
      <c r="F1" s="78"/>
      <c r="G1" s="78"/>
      <c r="H1" s="45"/>
      <c r="I1" s="3"/>
      <c r="J1" s="3"/>
      <c r="K1" s="3"/>
    </row>
    <row r="2" spans="1:11" ht="129.75" customHeight="1">
      <c r="A2" s="79"/>
      <c r="B2" s="79"/>
      <c r="C2" s="79"/>
      <c r="D2" s="79"/>
      <c r="E2" s="79"/>
      <c r="F2" s="79"/>
      <c r="G2" s="79"/>
      <c r="H2" s="45"/>
      <c r="I2" s="3"/>
      <c r="J2" s="3"/>
      <c r="K2" s="3"/>
    </row>
    <row r="3" spans="1:11" ht="15.75" customHeight="1">
      <c r="A3" s="46" t="s">
        <v>92</v>
      </c>
      <c r="B3" s="47"/>
      <c r="C3" s="80" t="str">
        <f>Startovka!I2</f>
        <v>Dana Háková </v>
      </c>
      <c r="D3" s="80"/>
      <c r="E3" s="80"/>
      <c r="F3" s="80"/>
      <c r="G3" s="80"/>
      <c r="H3" s="48"/>
      <c r="I3" s="3"/>
      <c r="J3" s="3"/>
      <c r="K3" s="3"/>
    </row>
    <row r="4" spans="1:11" ht="15.75" customHeight="1">
      <c r="A4" s="46" t="s">
        <v>93</v>
      </c>
      <c r="B4" s="47"/>
      <c r="C4" s="80" t="str">
        <f>Startovka!I3</f>
        <v>Zkoušky Obedience Chomutov </v>
      </c>
      <c r="D4" s="80"/>
      <c r="E4" s="80"/>
      <c r="F4" s="80"/>
      <c r="G4" s="80"/>
      <c r="H4" s="48"/>
      <c r="I4" s="3"/>
      <c r="J4" s="3"/>
      <c r="K4" s="3"/>
    </row>
    <row r="5" spans="1:11" ht="15.75" customHeight="1">
      <c r="A5" s="46" t="s">
        <v>94</v>
      </c>
      <c r="B5" s="47"/>
      <c r="C5" s="81">
        <f>Startovka!I4</f>
        <v>45444</v>
      </c>
      <c r="D5" s="81"/>
      <c r="E5" s="81"/>
      <c r="F5" s="81"/>
      <c r="G5" s="81"/>
      <c r="H5" s="49"/>
      <c r="I5" s="50"/>
      <c r="J5" s="50"/>
      <c r="K5" s="50"/>
    </row>
    <row r="6" spans="1:11" ht="15.75" customHeight="1">
      <c r="A6" s="46" t="s">
        <v>95</v>
      </c>
      <c r="B6" s="47"/>
      <c r="C6" s="51" t="b">
        <f>D17</f>
        <v>0</v>
      </c>
      <c r="D6" s="82" t="b">
        <f>IF(E17="není"," ",E17)</f>
        <v>0</v>
      </c>
      <c r="E6" s="82"/>
      <c r="F6" s="82"/>
      <c r="G6" s="82"/>
      <c r="H6" s="83"/>
      <c r="I6" s="83"/>
      <c r="J6" s="83"/>
      <c r="K6" s="83"/>
    </row>
    <row r="7" spans="1:11" ht="15.75" customHeight="1">
      <c r="A7" s="46" t="s">
        <v>96</v>
      </c>
      <c r="B7" s="47"/>
      <c r="C7" s="51" t="b">
        <f>IF(C13="OB-Z",Startovka!I8,IF(C13="OB1",Startovka!I12,IF(C13="OB2",Startovka!I16,IF(C13="OB3",Startovka!I20))))</f>
        <v>0</v>
      </c>
      <c r="D7" s="82" t="b">
        <f>IF(E17="není"," ",IF(C13="OB-Z",Startovka!K8,IF(C13="OB1",Startovka!K12,IF(C13="OB2",Startovka!K16,IF(C13="OB3",Startovka!K20)))))</f>
        <v>0</v>
      </c>
      <c r="E7" s="82"/>
      <c r="F7" s="82"/>
      <c r="G7" s="82"/>
      <c r="H7" s="52"/>
      <c r="I7" s="53"/>
      <c r="J7" s="53"/>
      <c r="K7" s="53"/>
    </row>
    <row r="8" spans="1:11" ht="15.75" customHeight="1">
      <c r="A8" s="54"/>
      <c r="B8" s="55"/>
      <c r="C8" s="56"/>
      <c r="D8" s="57"/>
      <c r="E8" s="57"/>
      <c r="F8" s="57"/>
      <c r="G8" s="57"/>
      <c r="H8" s="48"/>
      <c r="I8" s="3"/>
      <c r="J8" s="3"/>
      <c r="K8" s="3"/>
    </row>
    <row r="9" spans="1:11" ht="19.5" customHeight="1">
      <c r="A9" s="84" t="s">
        <v>97</v>
      </c>
      <c r="B9" s="84"/>
      <c r="C9" s="58">
        <f>Startovka!B30</f>
        <v>0</v>
      </c>
      <c r="D9" s="85" t="s">
        <v>98</v>
      </c>
      <c r="E9" s="85"/>
      <c r="F9" s="85"/>
      <c r="G9" s="85"/>
      <c r="H9" s="3"/>
      <c r="I9" s="3"/>
      <c r="J9" s="3"/>
      <c r="K9" s="3"/>
    </row>
    <row r="10" spans="1:11" ht="19.5" customHeight="1">
      <c r="A10" s="84" t="s">
        <v>99</v>
      </c>
      <c r="B10" s="84"/>
      <c r="C10" s="58">
        <f>Startovka!C30</f>
        <v>0</v>
      </c>
      <c r="D10" s="86" t="s">
        <v>100</v>
      </c>
      <c r="E10" s="86"/>
      <c r="F10" s="86"/>
      <c r="G10" s="86"/>
      <c r="H10" s="3"/>
      <c r="I10" s="3"/>
      <c r="J10" s="3"/>
      <c r="K10" s="3"/>
    </row>
    <row r="11" spans="1:11" ht="19.5" customHeight="1">
      <c r="A11" s="84" t="s">
        <v>101</v>
      </c>
      <c r="B11" s="84"/>
      <c r="C11" s="58">
        <f>Startovka!D30</f>
        <v>0</v>
      </c>
      <c r="D11" s="86"/>
      <c r="E11" s="86"/>
      <c r="F11" s="86"/>
      <c r="G11" s="86"/>
      <c r="H11" s="3"/>
      <c r="I11" s="3"/>
      <c r="J11" s="3"/>
      <c r="K11" s="3"/>
    </row>
    <row r="12" spans="1:11" ht="19.5" customHeight="1">
      <c r="A12" s="84" t="s">
        <v>102</v>
      </c>
      <c r="B12" s="84"/>
      <c r="C12" s="58">
        <f>Startovka!A30</f>
        <v>0</v>
      </c>
      <c r="D12" s="86"/>
      <c r="E12" s="86"/>
      <c r="F12" s="86"/>
      <c r="G12" s="86"/>
      <c r="H12" s="3"/>
      <c r="I12" s="3"/>
      <c r="J12" s="3"/>
      <c r="K12" s="3"/>
    </row>
    <row r="13" spans="1:11" ht="19.5" customHeight="1">
      <c r="A13" s="84" t="s">
        <v>103</v>
      </c>
      <c r="B13" s="84"/>
      <c r="C13" s="58">
        <f>Startovka!E30</f>
        <v>0</v>
      </c>
      <c r="D13" s="87" t="s">
        <v>104</v>
      </c>
      <c r="E13" s="87"/>
      <c r="F13" s="87"/>
      <c r="G13" s="28"/>
      <c r="H13" s="3"/>
      <c r="I13" s="3"/>
      <c r="J13" s="3"/>
      <c r="K13" s="3"/>
    </row>
    <row r="14" spans="1:11" ht="19.5" customHeight="1">
      <c r="A14" s="84" t="s">
        <v>105</v>
      </c>
      <c r="B14" s="84"/>
      <c r="C14" s="59" t="str">
        <f>Výsledky!G30</f>
        <v>neurčeno</v>
      </c>
      <c r="D14" s="87" t="str">
        <f>IF(C13="OB3","Žlutá karta"," ")</f>
        <v> </v>
      </c>
      <c r="E14" s="87"/>
      <c r="F14" s="87"/>
      <c r="G14" s="28"/>
      <c r="H14" s="3"/>
      <c r="I14" s="3"/>
      <c r="J14" s="3"/>
      <c r="K14" s="3"/>
    </row>
    <row r="15" spans="1:11" ht="15" customHeight="1">
      <c r="A15" s="61"/>
      <c r="B15" s="57"/>
      <c r="C15" s="57"/>
      <c r="D15" s="62"/>
      <c r="E15" s="62"/>
      <c r="F15" s="62"/>
      <c r="G15" s="62"/>
      <c r="H15" s="48"/>
      <c r="I15" s="3"/>
      <c r="J15" s="3"/>
      <c r="K15" s="3"/>
    </row>
    <row r="16" spans="1:11" ht="47.25" customHeight="1">
      <c r="A16" s="63"/>
      <c r="B16" s="30" t="s">
        <v>52</v>
      </c>
      <c r="C16" s="30" t="s">
        <v>53</v>
      </c>
      <c r="D16" s="30" t="s">
        <v>106</v>
      </c>
      <c r="E16" s="30" t="s">
        <v>107</v>
      </c>
      <c r="F16" s="30" t="s">
        <v>54</v>
      </c>
      <c r="G16" s="30" t="s">
        <v>108</v>
      </c>
      <c r="H16" s="3"/>
      <c r="I16" s="3"/>
      <c r="J16" s="3"/>
      <c r="K16" s="3"/>
    </row>
    <row r="17" spans="1:11" ht="25.5" customHeight="1">
      <c r="A17" s="63"/>
      <c r="B17" s="64"/>
      <c r="C17" s="64"/>
      <c r="D17" s="65" t="b">
        <f>IF(C13="OB-Z",Startovka!I7,IF(C13="OB1",Startovka!I11,IF(C13="OB2",Startovka!I15,IF(C13="OB3",Startovka!I19))))</f>
        <v>0</v>
      </c>
      <c r="E17" s="65" t="b">
        <f>IF(C13="OB-Z",Startovka!K7,IF(C13="OB1",Startovka!K11,IF(C13="OB2",Startovka!K15,IF(C13="OB3",Startovka!K19))))</f>
        <v>0</v>
      </c>
      <c r="F17" s="64"/>
      <c r="G17" s="64"/>
      <c r="H17" s="3"/>
      <c r="I17" s="3"/>
      <c r="J17" s="3"/>
      <c r="K17" s="3"/>
    </row>
    <row r="18" spans="1:11" ht="15.75" customHeight="1">
      <c r="A18" s="63"/>
      <c r="B18" s="31">
        <v>1</v>
      </c>
      <c r="C18" s="32" t="str">
        <f>IF(C13="OB-Z",Cviky!B3,IF(C13="OB1",Cviky!F3,IF(C13="OB2",Cviky!J3,IF(C13="OB3",Cviky!N3," "))))</f>
        <v> </v>
      </c>
      <c r="D18" s="66"/>
      <c r="E18" s="66"/>
      <c r="F18" s="6" t="str">
        <f>IF(C13="OB-Z",Cviky!C3,IF(C13="OB1",Cviky!G3,IF(C13="OB2",Cviky!K3,IF(C13="OB3",Cviky!O3," "))))</f>
        <v> </v>
      </c>
      <c r="G18" s="67" t="e">
        <f>IF(E17="není",H18,I18)</f>
        <v>#VALUE!</v>
      </c>
      <c r="H18" s="68" t="e">
        <f aca="true" t="shared" si="0" ref="H18:H27">SUM(D18*F18)</f>
        <v>#VALUE!</v>
      </c>
      <c r="I18" s="68" t="e">
        <f aca="true" t="shared" si="1" ref="I18:I27">SUM(((D18+E18)*F18)/2)</f>
        <v>#VALUE!</v>
      </c>
      <c r="J18" s="3"/>
      <c r="K18" s="3"/>
    </row>
    <row r="19" spans="1:11" ht="15.75" customHeight="1">
      <c r="A19" s="63"/>
      <c r="B19" s="31">
        <v>2</v>
      </c>
      <c r="C19" s="32" t="str">
        <f>IF(C13="OB-Z",Cviky!B4,IF(C13="OB1",Cviky!F4,IF(C13="OB2",Cviky!J4,IF(C13="OB3",Cviky!N4," "))))</f>
        <v> </v>
      </c>
      <c r="D19" s="66"/>
      <c r="E19" s="66"/>
      <c r="F19" s="6" t="str">
        <f>IF(C13="OB-Z",Cviky!C4,IF(C13="OB1",Cviky!G4,IF(C13="OB2",Cviky!K4,IF(C13="OB3",Cviky!O4," "))))</f>
        <v> </v>
      </c>
      <c r="G19" s="67" t="e">
        <f>IF(E17="není",H19,I19)</f>
        <v>#VALUE!</v>
      </c>
      <c r="H19" s="68" t="e">
        <f t="shared" si="0"/>
        <v>#VALUE!</v>
      </c>
      <c r="I19" s="68" t="e">
        <f t="shared" si="1"/>
        <v>#VALUE!</v>
      </c>
      <c r="J19" s="3"/>
      <c r="K19" s="3"/>
    </row>
    <row r="20" spans="1:11" ht="15.75" customHeight="1">
      <c r="A20" s="63"/>
      <c r="B20" s="31">
        <v>3</v>
      </c>
      <c r="C20" s="32" t="str">
        <f>IF(C13="OB-Z",Cviky!B5,IF(C13="OB1",Cviky!F5,IF(C13="OB2",Cviky!J5,IF(C13="OB3",Cviky!N5," "))))</f>
        <v> </v>
      </c>
      <c r="D20" s="66"/>
      <c r="E20" s="66"/>
      <c r="F20" s="6" t="str">
        <f>IF(C13="OB-Z",Cviky!C5,IF(C13="OB1",Cviky!G5,IF(C13="OB2",Cviky!K5,IF(C13="OB3",Cviky!O5," "))))</f>
        <v> </v>
      </c>
      <c r="G20" s="67" t="e">
        <f>IF(E17="není",H20,I20)</f>
        <v>#VALUE!</v>
      </c>
      <c r="H20" s="68" t="e">
        <f t="shared" si="0"/>
        <v>#VALUE!</v>
      </c>
      <c r="I20" s="68" t="e">
        <f t="shared" si="1"/>
        <v>#VALUE!</v>
      </c>
      <c r="J20" s="3"/>
      <c r="K20" s="3"/>
    </row>
    <row r="21" spans="1:11" ht="15.75" customHeight="1">
      <c r="A21" s="63"/>
      <c r="B21" s="31">
        <v>4</v>
      </c>
      <c r="C21" s="32" t="str">
        <f>IF(C13="OB-Z",Cviky!B6,IF(C13="OB1",Cviky!F6,IF(C13="OB2",Cviky!J6,IF(C13="OB3",Cviky!N6," "))))</f>
        <v> </v>
      </c>
      <c r="D21" s="66"/>
      <c r="E21" s="66"/>
      <c r="F21" s="6" t="str">
        <f>IF(C13="OB-Z",Cviky!C6,IF(C13="OB1",Cviky!G6,IF(C13="OB2",Cviky!K6,IF(C13="OB3",Cviky!O6," "))))</f>
        <v> </v>
      </c>
      <c r="G21" s="67" t="e">
        <f>IF(E17="není",H21,I21)</f>
        <v>#VALUE!</v>
      </c>
      <c r="H21" s="68" t="e">
        <f t="shared" si="0"/>
        <v>#VALUE!</v>
      </c>
      <c r="I21" s="68" t="e">
        <f t="shared" si="1"/>
        <v>#VALUE!</v>
      </c>
      <c r="J21" s="3"/>
      <c r="K21" s="3"/>
    </row>
    <row r="22" spans="1:11" ht="15.75" customHeight="1">
      <c r="A22" s="63"/>
      <c r="B22" s="31">
        <v>5</v>
      </c>
      <c r="C22" s="32" t="str">
        <f>IF(C13="OB-Z",Cviky!B7,IF(C13="OB1",Cviky!F7,IF(C13="OB2",Cviky!J7,IF(C13="OB3",Cviky!N7," "))))</f>
        <v> </v>
      </c>
      <c r="D22" s="66"/>
      <c r="E22" s="66"/>
      <c r="F22" s="6" t="str">
        <f>IF(C13="OB-Z",Cviky!C7,IF(C13="OB1",Cviky!G7,IF(C13="OB2",Cviky!K7,IF(C13="OB3",Cviky!O7," "))))</f>
        <v> </v>
      </c>
      <c r="G22" s="67" t="e">
        <f>IF(E17="není",H22,I22)</f>
        <v>#VALUE!</v>
      </c>
      <c r="H22" s="68" t="e">
        <f t="shared" si="0"/>
        <v>#VALUE!</v>
      </c>
      <c r="I22" s="68" t="e">
        <f t="shared" si="1"/>
        <v>#VALUE!</v>
      </c>
      <c r="J22" s="3"/>
      <c r="K22" s="3"/>
    </row>
    <row r="23" spans="1:11" ht="15.75" customHeight="1">
      <c r="A23" s="63"/>
      <c r="B23" s="31">
        <v>6</v>
      </c>
      <c r="C23" s="32" t="str">
        <f>IF(C13="OB-Z",Cviky!B8,IF(C13="OB1",Cviky!F8,IF(C13="OB2",Cviky!J8,IF(C13="OB3",Cviky!N8," "))))</f>
        <v> </v>
      </c>
      <c r="D23" s="66"/>
      <c r="E23" s="66"/>
      <c r="F23" s="6" t="str">
        <f>IF(C13="OB-Z",Cviky!C8,IF(C13="OB1",Cviky!G8,IF(C13="OB2",Cviky!K8,IF(C13="OB3",Cviky!O8," "))))</f>
        <v> </v>
      </c>
      <c r="G23" s="67" t="e">
        <f>IF(E17="není",H23,I23)</f>
        <v>#VALUE!</v>
      </c>
      <c r="H23" s="68" t="e">
        <f t="shared" si="0"/>
        <v>#VALUE!</v>
      </c>
      <c r="I23" s="68" t="e">
        <f t="shared" si="1"/>
        <v>#VALUE!</v>
      </c>
      <c r="J23" s="3"/>
      <c r="K23" s="3"/>
    </row>
    <row r="24" spans="1:11" ht="15.75" customHeight="1">
      <c r="A24" s="63"/>
      <c r="B24" s="31">
        <v>7</v>
      </c>
      <c r="C24" s="32" t="str">
        <f>IF(C13="OB-Z",Cviky!B9,IF(C13="OB1",Cviky!F9,IF(C13="OB2",Cviky!J9,IF(C13="OB3",Cviky!N9," "))))</f>
        <v> </v>
      </c>
      <c r="D24" s="66"/>
      <c r="E24" s="66"/>
      <c r="F24" s="6" t="str">
        <f>IF(C13="OB-Z",Cviky!C9,IF(C13="OB1",Cviky!G9,IF(C13="OB2",Cviky!K9,IF(C13="OB3",Cviky!O9," "))))</f>
        <v> </v>
      </c>
      <c r="G24" s="67" t="e">
        <f>IF(E17="není",H24,I24)</f>
        <v>#VALUE!</v>
      </c>
      <c r="H24" s="68" t="e">
        <f t="shared" si="0"/>
        <v>#VALUE!</v>
      </c>
      <c r="I24" s="68" t="e">
        <f t="shared" si="1"/>
        <v>#VALUE!</v>
      </c>
      <c r="J24" s="3"/>
      <c r="K24" s="3"/>
    </row>
    <row r="25" spans="1:11" ht="15.75" customHeight="1">
      <c r="A25" s="63"/>
      <c r="B25" s="31">
        <v>8</v>
      </c>
      <c r="C25" s="32" t="str">
        <f>IF(C13="OB-Z",Cviky!B10,IF(C13="OB1",Cviky!F10,IF(C13="OB2",Cviky!J10,IF(C13="OB3",Cviky!N10," "))))</f>
        <v> </v>
      </c>
      <c r="D25" s="66"/>
      <c r="E25" s="66"/>
      <c r="F25" s="6" t="str">
        <f>IF(C13="OB-Z",Cviky!C10,IF(C13="OB1",Cviky!G10,IF(C13="OB2",Cviky!K10,IF(C13="OB3",Cviky!O10," "))))</f>
        <v> </v>
      </c>
      <c r="G25" s="67" t="e">
        <f>IF(E17="není",H25,I25)</f>
        <v>#VALUE!</v>
      </c>
      <c r="H25" s="68" t="e">
        <f t="shared" si="0"/>
        <v>#VALUE!</v>
      </c>
      <c r="I25" s="68" t="e">
        <f t="shared" si="1"/>
        <v>#VALUE!</v>
      </c>
      <c r="J25" s="3"/>
      <c r="K25" s="3"/>
    </row>
    <row r="26" spans="1:11" ht="15.75" customHeight="1">
      <c r="A26" s="63"/>
      <c r="B26" s="31">
        <v>9</v>
      </c>
      <c r="C26" s="32" t="str">
        <f>IF(C13="OB-Z",Cviky!B11,IF(C13="OB1",Cviky!F11,IF(C13="OB2",Cviky!J11,IF(C13="OB3",Cviky!N11," "))))</f>
        <v> </v>
      </c>
      <c r="D26" s="66"/>
      <c r="E26" s="66"/>
      <c r="F26" s="6" t="str">
        <f>IF(C13="OB-Z",Cviky!C11,IF(C13="OB1",Cviky!G11,IF(C13="OB2",Cviky!K11,IF(C13="OB3",Cviky!O11," "))))</f>
        <v> </v>
      </c>
      <c r="G26" s="67" t="e">
        <f>IF(E17="není",H26,I26)</f>
        <v>#VALUE!</v>
      </c>
      <c r="H26" s="68" t="e">
        <f t="shared" si="0"/>
        <v>#VALUE!</v>
      </c>
      <c r="I26" s="68" t="e">
        <f t="shared" si="1"/>
        <v>#VALUE!</v>
      </c>
      <c r="J26" s="3"/>
      <c r="K26" s="3"/>
    </row>
    <row r="27" spans="1:11" ht="15.75" customHeight="1">
      <c r="A27" s="63"/>
      <c r="B27" s="31">
        <v>10</v>
      </c>
      <c r="C27" s="32" t="str">
        <f>IF(C13="OB-Z",Cviky!B12,IF(C13="OB2",Cviky!J12,IF(C13="OB3",Cviky!N12," ")))</f>
        <v> </v>
      </c>
      <c r="D27" s="66"/>
      <c r="E27" s="66"/>
      <c r="F27" s="6" t="str">
        <f>IF(C13="OB-Z",Cviky!C12,IF(C13="OB1",Cviky!G12,IF(C13="OB2",Cviky!K12,IF(C13="OB3",Cviky!O12," "))))</f>
        <v> </v>
      </c>
      <c r="G27" s="67" t="e">
        <f>IF(E17="není",H27,I27)</f>
        <v>#VALUE!</v>
      </c>
      <c r="H27" s="68" t="e">
        <f t="shared" si="0"/>
        <v>#VALUE!</v>
      </c>
      <c r="I27" s="68" t="e">
        <f t="shared" si="1"/>
        <v>#VALUE!</v>
      </c>
      <c r="J27" s="3"/>
      <c r="K27" s="3"/>
    </row>
    <row r="28" spans="1:11" ht="15.75" customHeight="1">
      <c r="A28" s="63"/>
      <c r="B28" s="88" t="s">
        <v>109</v>
      </c>
      <c r="C28" s="88"/>
      <c r="D28" s="91" t="e">
        <f>IF(G13="ano","0",IF(G14="ano",H28-20,SUM(G18:G27)))</f>
        <v>#VALUE!</v>
      </c>
      <c r="E28" s="91"/>
      <c r="F28" s="91"/>
      <c r="G28" s="91"/>
      <c r="H28" s="68" t="e">
        <f>SUM(G18:G27)</f>
        <v>#VALUE!</v>
      </c>
      <c r="I28" s="68"/>
      <c r="J28" s="3"/>
      <c r="K28" s="3"/>
    </row>
    <row r="29" spans="1:11" ht="15.75" customHeight="1">
      <c r="A29" s="63"/>
      <c r="B29" s="88" t="s">
        <v>110</v>
      </c>
      <c r="C29" s="88"/>
      <c r="D29" s="93" t="e">
        <f>IF(G13="ano","Diskvalifikace",IF(Startovka!F2="N","Nenastoupil",IF(D28&gt;=256,"Výborně",IF(D28&gt;=224,"Velmi dobře",IF(D28&gt;=192,"Dobře",IF(D28&lt;=191.9,"Nehodnocen"," "))))))</f>
        <v>#VALUE!</v>
      </c>
      <c r="E29" s="93"/>
      <c r="F29" s="93"/>
      <c r="G29" s="93"/>
      <c r="H29" s="3"/>
      <c r="I29" s="3"/>
      <c r="J29" s="3"/>
      <c r="K29" s="3"/>
    </row>
    <row r="30" spans="1:11" ht="15" customHeight="1">
      <c r="A30" s="61"/>
      <c r="B30" s="69"/>
      <c r="C30" s="69"/>
      <c r="D30" s="69"/>
      <c r="E30" s="69"/>
      <c r="F30" s="69"/>
      <c r="G30" s="69"/>
      <c r="H30" s="48"/>
      <c r="I30" s="3"/>
      <c r="J30" s="3"/>
      <c r="K30" s="3"/>
    </row>
    <row r="31" spans="1:11" ht="15" customHeight="1">
      <c r="A31" s="61"/>
      <c r="B31" s="56"/>
      <c r="C31" s="56"/>
      <c r="D31" s="56"/>
      <c r="E31" s="56"/>
      <c r="F31" s="56"/>
      <c r="G31" s="56"/>
      <c r="H31" s="48"/>
      <c r="I31" s="3"/>
      <c r="J31" s="3"/>
      <c r="K31" s="3"/>
    </row>
    <row r="32" spans="1:11" ht="15" customHeight="1">
      <c r="A32" s="61"/>
      <c r="B32" s="56"/>
      <c r="C32" s="56"/>
      <c r="D32" s="56"/>
      <c r="E32" s="56"/>
      <c r="F32" s="56"/>
      <c r="G32" s="56"/>
      <c r="H32" s="48"/>
      <c r="I32" s="3"/>
      <c r="J32" s="3"/>
      <c r="K32" s="3"/>
    </row>
    <row r="33" spans="1:11" ht="15" customHeight="1">
      <c r="A33" s="61"/>
      <c r="B33" s="56"/>
      <c r="C33" s="56"/>
      <c r="D33" s="56"/>
      <c r="E33" s="56"/>
      <c r="F33" s="56"/>
      <c r="G33" s="56"/>
      <c r="H33" s="48"/>
      <c r="I33" s="3"/>
      <c r="J33" s="3"/>
      <c r="K33" s="3"/>
    </row>
    <row r="34" spans="1:11" ht="15" customHeight="1">
      <c r="A34" s="61"/>
      <c r="B34" s="56"/>
      <c r="C34" s="56"/>
      <c r="D34" s="56"/>
      <c r="E34" s="56"/>
      <c r="F34" s="56"/>
      <c r="G34" s="56"/>
      <c r="H34" s="48"/>
      <c r="I34" s="3"/>
      <c r="J34" s="3"/>
      <c r="K34" s="3"/>
    </row>
    <row r="35" spans="1:11" ht="15" customHeight="1">
      <c r="A35" s="61"/>
      <c r="B35" s="56"/>
      <c r="C35" s="56"/>
      <c r="D35" s="56"/>
      <c r="E35" s="56"/>
      <c r="F35" s="56"/>
      <c r="G35" s="56"/>
      <c r="H35" s="48"/>
      <c r="I35" s="3"/>
      <c r="J35" s="3"/>
      <c r="K35" s="3"/>
    </row>
    <row r="36" spans="1:11" ht="15" customHeight="1">
      <c r="A36" s="70"/>
      <c r="B36" s="57"/>
      <c r="C36" s="57"/>
      <c r="D36" s="57"/>
      <c r="E36" s="57"/>
      <c r="F36" s="57"/>
      <c r="G36" s="57"/>
      <c r="H36" s="48"/>
      <c r="I36" s="3"/>
      <c r="J36" s="3"/>
      <c r="K36" s="3"/>
    </row>
  </sheetData>
  <sheetProtection selectLockedCells="1" selectUnlockedCell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A1:G1"/>
    <mergeCell ref="A2:G2"/>
    <mergeCell ref="C3:G3"/>
    <mergeCell ref="C4:G4"/>
    <mergeCell ref="C5:G5"/>
    <mergeCell ref="D6:G6"/>
  </mergeCells>
  <conditionalFormatting sqref="D18:E27 G18:G27">
    <cfRule type="cellIs" priority="1" dxfId="0" operator="lessThan" stopIfTrue="1">
      <formula>0</formula>
    </cfRule>
  </conditionalFormatting>
  <printOptions/>
  <pageMargins left="0.11805555555555555" right="0.11805555555555555" top="0.19652777777777777" bottom="0.19652777777777777" header="0.5118055555555555" footer="0.19652777777777777"/>
  <pageSetup horizontalDpi="300" verticalDpi="300" orientation="landscape" scale="75"/>
  <headerFooter alignWithMargins="0">
    <oddFooter>&amp;C&amp;"Helvetica Neue,Běžné"&amp;12&amp;P</oddFooter>
  </headerFooter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36"/>
  <sheetViews>
    <sheetView showGridLines="0" zoomScalePageLayoutView="0" workbookViewId="0" topLeftCell="A1">
      <selection activeCell="A1" sqref="A1"/>
    </sheetView>
  </sheetViews>
  <sheetFormatPr defaultColWidth="9.7109375" defaultRowHeight="15" customHeight="1"/>
  <cols>
    <col min="1" max="1" width="14.7109375" style="1" customWidth="1"/>
    <col min="2" max="2" width="7.57421875" style="1" customWidth="1"/>
    <col min="3" max="3" width="69.28125" style="1" customWidth="1"/>
    <col min="4" max="5" width="16.28125" style="1" customWidth="1"/>
    <col min="6" max="6" width="5.8515625" style="1" customWidth="1"/>
    <col min="7" max="7" width="17.7109375" style="1" customWidth="1"/>
    <col min="8" max="8" width="7.57421875" style="1" customWidth="1"/>
    <col min="9" max="9" width="8.7109375" style="1" customWidth="1"/>
    <col min="10" max="11" width="9.00390625" style="1" customWidth="1"/>
    <col min="12" max="16384" width="9.7109375" style="1" customWidth="1"/>
  </cols>
  <sheetData>
    <row r="1" spans="1:11" ht="21" customHeight="1">
      <c r="A1" s="78" t="s">
        <v>91</v>
      </c>
      <c r="B1" s="78"/>
      <c r="C1" s="78"/>
      <c r="D1" s="78"/>
      <c r="E1" s="78"/>
      <c r="F1" s="78"/>
      <c r="G1" s="78"/>
      <c r="H1" s="45"/>
      <c r="I1" s="3"/>
      <c r="J1" s="3"/>
      <c r="K1" s="3"/>
    </row>
    <row r="2" spans="1:11" ht="129.75" customHeight="1">
      <c r="A2" s="79"/>
      <c r="B2" s="79"/>
      <c r="C2" s="79"/>
      <c r="D2" s="79"/>
      <c r="E2" s="79"/>
      <c r="F2" s="79"/>
      <c r="G2" s="79"/>
      <c r="H2" s="45"/>
      <c r="I2" s="3"/>
      <c r="J2" s="3"/>
      <c r="K2" s="3"/>
    </row>
    <row r="3" spans="1:11" ht="15.75" customHeight="1">
      <c r="A3" s="46" t="s">
        <v>92</v>
      </c>
      <c r="B3" s="47"/>
      <c r="C3" s="80" t="str">
        <f>Startovka!I2</f>
        <v>Dana Háková </v>
      </c>
      <c r="D3" s="80"/>
      <c r="E3" s="80"/>
      <c r="F3" s="80"/>
      <c r="G3" s="80"/>
      <c r="H3" s="48"/>
      <c r="I3" s="3"/>
      <c r="J3" s="3"/>
      <c r="K3" s="3"/>
    </row>
    <row r="4" spans="1:11" ht="15.75" customHeight="1">
      <c r="A4" s="46" t="s">
        <v>93</v>
      </c>
      <c r="B4" s="47"/>
      <c r="C4" s="80" t="str">
        <f>Startovka!I3</f>
        <v>Zkoušky Obedience Chomutov </v>
      </c>
      <c r="D4" s="80"/>
      <c r="E4" s="80"/>
      <c r="F4" s="80"/>
      <c r="G4" s="80"/>
      <c r="H4" s="48"/>
      <c r="I4" s="3"/>
      <c r="J4" s="3"/>
      <c r="K4" s="3"/>
    </row>
    <row r="5" spans="1:11" ht="15.75" customHeight="1">
      <c r="A5" s="46" t="s">
        <v>94</v>
      </c>
      <c r="B5" s="47"/>
      <c r="C5" s="81">
        <f>Startovka!I4</f>
        <v>45444</v>
      </c>
      <c r="D5" s="81"/>
      <c r="E5" s="81"/>
      <c r="F5" s="81"/>
      <c r="G5" s="81"/>
      <c r="H5" s="49"/>
      <c r="I5" s="50"/>
      <c r="J5" s="50"/>
      <c r="K5" s="50"/>
    </row>
    <row r="6" spans="1:11" ht="15.75" customHeight="1">
      <c r="A6" s="46" t="s">
        <v>95</v>
      </c>
      <c r="B6" s="47"/>
      <c r="C6" s="51" t="b">
        <f>D17</f>
        <v>0</v>
      </c>
      <c r="D6" s="82" t="b">
        <f>IF(E17="není"," ",E17)</f>
        <v>0</v>
      </c>
      <c r="E6" s="82"/>
      <c r="F6" s="82"/>
      <c r="G6" s="82"/>
      <c r="H6" s="83"/>
      <c r="I6" s="83"/>
      <c r="J6" s="83"/>
      <c r="K6" s="83"/>
    </row>
    <row r="7" spans="1:11" ht="15.75" customHeight="1">
      <c r="A7" s="46" t="s">
        <v>96</v>
      </c>
      <c r="B7" s="47"/>
      <c r="C7" s="51" t="b">
        <f>IF(C13="OB-Z",Startovka!I8,IF(C13="OB1",Startovka!I12,IF(C13="OB2",Startovka!I16,IF(C13="OB3",Startovka!I20))))</f>
        <v>0</v>
      </c>
      <c r="D7" s="82" t="b">
        <f>IF(E17="není"," ",IF(C13="OB-Z",Startovka!K8,IF(C13="OB1",Startovka!K12,IF(C13="OB2",Startovka!K16,IF(C13="OB3",Startovka!K20)))))</f>
        <v>0</v>
      </c>
      <c r="E7" s="82"/>
      <c r="F7" s="82"/>
      <c r="G7" s="82"/>
      <c r="H7" s="52"/>
      <c r="I7" s="53"/>
      <c r="J7" s="53"/>
      <c r="K7" s="53"/>
    </row>
    <row r="8" spans="1:11" ht="15.75" customHeight="1">
      <c r="A8" s="54"/>
      <c r="B8" s="55"/>
      <c r="C8" s="56"/>
      <c r="D8" s="57"/>
      <c r="E8" s="57"/>
      <c r="F8" s="57"/>
      <c r="G8" s="57"/>
      <c r="H8" s="48"/>
      <c r="I8" s="3"/>
      <c r="J8" s="3"/>
      <c r="K8" s="3"/>
    </row>
    <row r="9" spans="1:11" ht="19.5" customHeight="1">
      <c r="A9" s="84" t="s">
        <v>97</v>
      </c>
      <c r="B9" s="84"/>
      <c r="C9" s="58">
        <f>Startovka!B31</f>
        <v>0</v>
      </c>
      <c r="D9" s="85" t="s">
        <v>98</v>
      </c>
      <c r="E9" s="85"/>
      <c r="F9" s="85"/>
      <c r="G9" s="85"/>
      <c r="H9" s="3"/>
      <c r="I9" s="3"/>
      <c r="J9" s="3"/>
      <c r="K9" s="3"/>
    </row>
    <row r="10" spans="1:11" ht="19.5" customHeight="1">
      <c r="A10" s="84" t="s">
        <v>99</v>
      </c>
      <c r="B10" s="84"/>
      <c r="C10" s="58">
        <f>Startovka!C31</f>
        <v>0</v>
      </c>
      <c r="D10" s="86" t="s">
        <v>100</v>
      </c>
      <c r="E10" s="86"/>
      <c r="F10" s="86"/>
      <c r="G10" s="86"/>
      <c r="H10" s="3"/>
      <c r="I10" s="3"/>
      <c r="J10" s="3"/>
      <c r="K10" s="3"/>
    </row>
    <row r="11" spans="1:11" ht="19.5" customHeight="1">
      <c r="A11" s="84" t="s">
        <v>101</v>
      </c>
      <c r="B11" s="84"/>
      <c r="C11" s="58">
        <f>Startovka!D31</f>
        <v>0</v>
      </c>
      <c r="D11" s="86"/>
      <c r="E11" s="86"/>
      <c r="F11" s="86"/>
      <c r="G11" s="86"/>
      <c r="H11" s="3"/>
      <c r="I11" s="3"/>
      <c r="J11" s="3"/>
      <c r="K11" s="3"/>
    </row>
    <row r="12" spans="1:11" ht="19.5" customHeight="1">
      <c r="A12" s="84" t="s">
        <v>102</v>
      </c>
      <c r="B12" s="84"/>
      <c r="C12" s="58">
        <f>Startovka!A31</f>
        <v>0</v>
      </c>
      <c r="D12" s="86"/>
      <c r="E12" s="86"/>
      <c r="F12" s="86"/>
      <c r="G12" s="86"/>
      <c r="H12" s="3"/>
      <c r="I12" s="3"/>
      <c r="J12" s="3"/>
      <c r="K12" s="3"/>
    </row>
    <row r="13" spans="1:11" ht="19.5" customHeight="1">
      <c r="A13" s="84" t="s">
        <v>103</v>
      </c>
      <c r="B13" s="84"/>
      <c r="C13" s="58">
        <f>Startovka!E31</f>
        <v>0</v>
      </c>
      <c r="D13" s="87" t="s">
        <v>104</v>
      </c>
      <c r="E13" s="87"/>
      <c r="F13" s="87"/>
      <c r="G13" s="28"/>
      <c r="H13" s="3"/>
      <c r="I13" s="3"/>
      <c r="J13" s="3"/>
      <c r="K13" s="3"/>
    </row>
    <row r="14" spans="1:11" ht="19.5" customHeight="1">
      <c r="A14" s="84" t="s">
        <v>105</v>
      </c>
      <c r="B14" s="84"/>
      <c r="C14" s="59" t="str">
        <f>Výsledky!G31</f>
        <v>neurčeno</v>
      </c>
      <c r="D14" s="87" t="str">
        <f>IF(C13="OB3","Žlutá karta"," ")</f>
        <v> </v>
      </c>
      <c r="E14" s="87"/>
      <c r="F14" s="87"/>
      <c r="G14" s="28"/>
      <c r="H14" s="3"/>
      <c r="I14" s="3"/>
      <c r="J14" s="3"/>
      <c r="K14" s="3"/>
    </row>
    <row r="15" spans="1:11" ht="15" customHeight="1">
      <c r="A15" s="61"/>
      <c r="B15" s="57"/>
      <c r="C15" s="57"/>
      <c r="D15" s="62"/>
      <c r="E15" s="62"/>
      <c r="F15" s="62"/>
      <c r="G15" s="62"/>
      <c r="H15" s="48"/>
      <c r="I15" s="3"/>
      <c r="J15" s="3"/>
      <c r="K15" s="3"/>
    </row>
    <row r="16" spans="1:11" ht="47.25" customHeight="1">
      <c r="A16" s="63"/>
      <c r="B16" s="30" t="s">
        <v>52</v>
      </c>
      <c r="C16" s="30" t="s">
        <v>53</v>
      </c>
      <c r="D16" s="30" t="s">
        <v>106</v>
      </c>
      <c r="E16" s="30" t="s">
        <v>107</v>
      </c>
      <c r="F16" s="30" t="s">
        <v>54</v>
      </c>
      <c r="G16" s="30" t="s">
        <v>108</v>
      </c>
      <c r="H16" s="3"/>
      <c r="I16" s="3"/>
      <c r="J16" s="3"/>
      <c r="K16" s="3"/>
    </row>
    <row r="17" spans="1:11" ht="25.5" customHeight="1">
      <c r="A17" s="63"/>
      <c r="B17" s="64"/>
      <c r="C17" s="64"/>
      <c r="D17" s="65" t="b">
        <f>IF(C13="OB-Z",Startovka!I7,IF(C13="OB1",Startovka!I11,IF(C13="OB2",Startovka!I15,IF(C13="OB3",Startovka!I19))))</f>
        <v>0</v>
      </c>
      <c r="E17" s="65" t="b">
        <f>IF(C13="OB-Z",Startovka!K7,IF(C13="OB1",Startovka!K11,IF(C13="OB2",Startovka!K15,IF(C13="OB3",Startovka!K19))))</f>
        <v>0</v>
      </c>
      <c r="F17" s="64"/>
      <c r="G17" s="64"/>
      <c r="H17" s="3"/>
      <c r="I17" s="3"/>
      <c r="J17" s="3"/>
      <c r="K17" s="3"/>
    </row>
    <row r="18" spans="1:11" ht="15.75" customHeight="1">
      <c r="A18" s="63"/>
      <c r="B18" s="31">
        <v>1</v>
      </c>
      <c r="C18" s="32" t="str">
        <f>IF(C13="OB-Z",Cviky!B3,IF(C13="OB1",Cviky!F3,IF(C13="OB2",Cviky!J3,IF(C13="OB3",Cviky!N3," "))))</f>
        <v> </v>
      </c>
      <c r="D18" s="66"/>
      <c r="E18" s="66"/>
      <c r="F18" s="6" t="str">
        <f>IF(C13="OB-Z",Cviky!C3,IF(C13="OB1",Cviky!G3,IF(C13="OB2",Cviky!K3,IF(C13="OB3",Cviky!O3," "))))</f>
        <v> </v>
      </c>
      <c r="G18" s="67" t="e">
        <f>IF(E17="není",H18,I18)</f>
        <v>#VALUE!</v>
      </c>
      <c r="H18" s="68" t="e">
        <f aca="true" t="shared" si="0" ref="H18:H27">SUM(D18*F18)</f>
        <v>#VALUE!</v>
      </c>
      <c r="I18" s="68" t="e">
        <f aca="true" t="shared" si="1" ref="I18:I27">SUM(((D18+E18)*F18)/2)</f>
        <v>#VALUE!</v>
      </c>
      <c r="J18" s="3"/>
      <c r="K18" s="3"/>
    </row>
    <row r="19" spans="1:11" ht="15.75" customHeight="1">
      <c r="A19" s="63"/>
      <c r="B19" s="31">
        <v>2</v>
      </c>
      <c r="C19" s="32" t="str">
        <f>IF(C13="OB-Z",Cviky!B4,IF(C13="OB1",Cviky!F4,IF(C13="OB2",Cviky!J4,IF(C13="OB3",Cviky!N4," "))))</f>
        <v> </v>
      </c>
      <c r="D19" s="66"/>
      <c r="E19" s="66"/>
      <c r="F19" s="6" t="str">
        <f>IF(C13="OB-Z",Cviky!C4,IF(C13="OB1",Cviky!G4,IF(C13="OB2",Cviky!K4,IF(C13="OB3",Cviky!O4," "))))</f>
        <v> </v>
      </c>
      <c r="G19" s="67" t="e">
        <f>IF(E17="není",H19,I19)</f>
        <v>#VALUE!</v>
      </c>
      <c r="H19" s="68" t="e">
        <f t="shared" si="0"/>
        <v>#VALUE!</v>
      </c>
      <c r="I19" s="68" t="e">
        <f t="shared" si="1"/>
        <v>#VALUE!</v>
      </c>
      <c r="J19" s="3"/>
      <c r="K19" s="3"/>
    </row>
    <row r="20" spans="1:11" ht="15.75" customHeight="1">
      <c r="A20" s="63"/>
      <c r="B20" s="31">
        <v>3</v>
      </c>
      <c r="C20" s="32" t="str">
        <f>IF(C13="OB-Z",Cviky!B5,IF(C13="OB1",Cviky!F5,IF(C13="OB2",Cviky!J5,IF(C13="OB3",Cviky!N5," "))))</f>
        <v> </v>
      </c>
      <c r="D20" s="66"/>
      <c r="E20" s="66"/>
      <c r="F20" s="6" t="str">
        <f>IF(C13="OB-Z",Cviky!C5,IF(C13="OB1",Cviky!G5,IF(C13="OB2",Cviky!K5,IF(C13="OB3",Cviky!O5," "))))</f>
        <v> </v>
      </c>
      <c r="G20" s="67" t="e">
        <f>IF(E17="není",H20,I20)</f>
        <v>#VALUE!</v>
      </c>
      <c r="H20" s="68" t="e">
        <f t="shared" si="0"/>
        <v>#VALUE!</v>
      </c>
      <c r="I20" s="68" t="e">
        <f t="shared" si="1"/>
        <v>#VALUE!</v>
      </c>
      <c r="J20" s="3"/>
      <c r="K20" s="3"/>
    </row>
    <row r="21" spans="1:11" ht="15.75" customHeight="1">
      <c r="A21" s="63"/>
      <c r="B21" s="31">
        <v>4</v>
      </c>
      <c r="C21" s="32" t="str">
        <f>IF(C13="OB-Z",Cviky!B6,IF(C13="OB1",Cviky!F6,IF(C13="OB2",Cviky!J6,IF(C13="OB3",Cviky!N6," "))))</f>
        <v> </v>
      </c>
      <c r="D21" s="66"/>
      <c r="E21" s="66"/>
      <c r="F21" s="6" t="str">
        <f>IF(C13="OB-Z",Cviky!C6,IF(C13="OB1",Cviky!G6,IF(C13="OB2",Cviky!K6,IF(C13="OB3",Cviky!O6," "))))</f>
        <v> </v>
      </c>
      <c r="G21" s="67" t="e">
        <f>IF(E17="není",H21,I21)</f>
        <v>#VALUE!</v>
      </c>
      <c r="H21" s="68" t="e">
        <f t="shared" si="0"/>
        <v>#VALUE!</v>
      </c>
      <c r="I21" s="68" t="e">
        <f t="shared" si="1"/>
        <v>#VALUE!</v>
      </c>
      <c r="J21" s="3"/>
      <c r="K21" s="3"/>
    </row>
    <row r="22" spans="1:11" ht="15.75" customHeight="1">
      <c r="A22" s="63"/>
      <c r="B22" s="31">
        <v>5</v>
      </c>
      <c r="C22" s="32" t="str">
        <f>IF(C13="OB-Z",Cviky!B7,IF(C13="OB1",Cviky!F7,IF(C13="OB2",Cviky!J7,IF(C13="OB3",Cviky!N7," "))))</f>
        <v> </v>
      </c>
      <c r="D22" s="66"/>
      <c r="E22" s="66"/>
      <c r="F22" s="6" t="str">
        <f>IF(C13="OB-Z",Cviky!C7,IF(C13="OB1",Cviky!G7,IF(C13="OB2",Cviky!K7,IF(C13="OB3",Cviky!O7," "))))</f>
        <v> </v>
      </c>
      <c r="G22" s="67" t="e">
        <f>IF(E17="není",H22,I22)</f>
        <v>#VALUE!</v>
      </c>
      <c r="H22" s="68" t="e">
        <f t="shared" si="0"/>
        <v>#VALUE!</v>
      </c>
      <c r="I22" s="68" t="e">
        <f t="shared" si="1"/>
        <v>#VALUE!</v>
      </c>
      <c r="J22" s="3"/>
      <c r="K22" s="3"/>
    </row>
    <row r="23" spans="1:11" ht="15.75" customHeight="1">
      <c r="A23" s="63"/>
      <c r="B23" s="31">
        <v>6</v>
      </c>
      <c r="C23" s="32" t="str">
        <f>IF(C13="OB-Z",Cviky!B8,IF(C13="OB1",Cviky!F8,IF(C13="OB2",Cviky!J8,IF(C13="OB3",Cviky!N8," "))))</f>
        <v> </v>
      </c>
      <c r="D23" s="66"/>
      <c r="E23" s="66"/>
      <c r="F23" s="6" t="str">
        <f>IF(C13="OB-Z",Cviky!C8,IF(C13="OB1",Cviky!G8,IF(C13="OB2",Cviky!K8,IF(C13="OB3",Cviky!O8," "))))</f>
        <v> </v>
      </c>
      <c r="G23" s="67" t="e">
        <f>IF(E17="není",H23,I23)</f>
        <v>#VALUE!</v>
      </c>
      <c r="H23" s="68" t="e">
        <f t="shared" si="0"/>
        <v>#VALUE!</v>
      </c>
      <c r="I23" s="68" t="e">
        <f t="shared" si="1"/>
        <v>#VALUE!</v>
      </c>
      <c r="J23" s="3"/>
      <c r="K23" s="3"/>
    </row>
    <row r="24" spans="1:11" ht="15.75" customHeight="1">
      <c r="A24" s="63"/>
      <c r="B24" s="31">
        <v>7</v>
      </c>
      <c r="C24" s="32" t="str">
        <f>IF(C13="OB-Z",Cviky!B9,IF(C13="OB1",Cviky!F9,IF(C13="OB2",Cviky!J9,IF(C13="OB3",Cviky!N9," "))))</f>
        <v> </v>
      </c>
      <c r="D24" s="66"/>
      <c r="E24" s="66"/>
      <c r="F24" s="6" t="str">
        <f>IF(C13="OB-Z",Cviky!C9,IF(C13="OB1",Cviky!G9,IF(C13="OB2",Cviky!K9,IF(C13="OB3",Cviky!O9," "))))</f>
        <v> </v>
      </c>
      <c r="G24" s="67" t="e">
        <f>IF(E17="není",H24,I24)</f>
        <v>#VALUE!</v>
      </c>
      <c r="H24" s="68" t="e">
        <f t="shared" si="0"/>
        <v>#VALUE!</v>
      </c>
      <c r="I24" s="68" t="e">
        <f t="shared" si="1"/>
        <v>#VALUE!</v>
      </c>
      <c r="J24" s="3"/>
      <c r="K24" s="3"/>
    </row>
    <row r="25" spans="1:11" ht="15.75" customHeight="1">
      <c r="A25" s="63"/>
      <c r="B25" s="31">
        <v>8</v>
      </c>
      <c r="C25" s="32" t="str">
        <f>IF(C13="OB-Z",Cviky!B10,IF(C13="OB1",Cviky!F10,IF(C13="OB2",Cviky!J10,IF(C13="OB3",Cviky!N10," "))))</f>
        <v> </v>
      </c>
      <c r="D25" s="66"/>
      <c r="E25" s="66"/>
      <c r="F25" s="6" t="str">
        <f>IF(C13="OB-Z",Cviky!C10,IF(C13="OB1",Cviky!G10,IF(C13="OB2",Cviky!K10,IF(C13="OB3",Cviky!O10," "))))</f>
        <v> </v>
      </c>
      <c r="G25" s="67" t="e">
        <f>IF(E17="není",H25,I25)</f>
        <v>#VALUE!</v>
      </c>
      <c r="H25" s="68" t="e">
        <f t="shared" si="0"/>
        <v>#VALUE!</v>
      </c>
      <c r="I25" s="68" t="e">
        <f t="shared" si="1"/>
        <v>#VALUE!</v>
      </c>
      <c r="J25" s="3"/>
      <c r="K25" s="3"/>
    </row>
    <row r="26" spans="1:11" ht="15.75" customHeight="1">
      <c r="A26" s="63"/>
      <c r="B26" s="31">
        <v>9</v>
      </c>
      <c r="C26" s="32" t="str">
        <f>IF(C13="OB-Z",Cviky!B11,IF(C13="OB1",Cviky!F11,IF(C13="OB2",Cviky!J11,IF(C13="OB3",Cviky!N11," "))))</f>
        <v> </v>
      </c>
      <c r="D26" s="66"/>
      <c r="E26" s="66"/>
      <c r="F26" s="6" t="str">
        <f>IF(C13="OB-Z",Cviky!C11,IF(C13="OB1",Cviky!G11,IF(C13="OB2",Cviky!K11,IF(C13="OB3",Cviky!O11," "))))</f>
        <v> </v>
      </c>
      <c r="G26" s="67" t="e">
        <f>IF(E17="není",H26,I26)</f>
        <v>#VALUE!</v>
      </c>
      <c r="H26" s="68" t="e">
        <f t="shared" si="0"/>
        <v>#VALUE!</v>
      </c>
      <c r="I26" s="68" t="e">
        <f t="shared" si="1"/>
        <v>#VALUE!</v>
      </c>
      <c r="J26" s="3"/>
      <c r="K26" s="3"/>
    </row>
    <row r="27" spans="1:11" ht="15.75" customHeight="1">
      <c r="A27" s="63"/>
      <c r="B27" s="31">
        <v>10</v>
      </c>
      <c r="C27" s="32" t="str">
        <f>IF(C13="OB-Z",Cviky!B12,IF(C13="OB2",Cviky!J12,IF(C13="OB3",Cviky!N12," ")))</f>
        <v> </v>
      </c>
      <c r="D27" s="66"/>
      <c r="E27" s="66"/>
      <c r="F27" s="6" t="str">
        <f>IF(C13="OB-Z",Cviky!C12,IF(C13="OB1",Cviky!G12,IF(C13="OB2",Cviky!K12,IF(C13="OB3",Cviky!O12," "))))</f>
        <v> </v>
      </c>
      <c r="G27" s="67" t="e">
        <f>IF(E17="není",H27,I27)</f>
        <v>#VALUE!</v>
      </c>
      <c r="H27" s="68" t="e">
        <f t="shared" si="0"/>
        <v>#VALUE!</v>
      </c>
      <c r="I27" s="68" t="e">
        <f t="shared" si="1"/>
        <v>#VALUE!</v>
      </c>
      <c r="J27" s="3"/>
      <c r="K27" s="3"/>
    </row>
    <row r="28" spans="1:11" ht="15.75" customHeight="1">
      <c r="A28" s="63"/>
      <c r="B28" s="88" t="s">
        <v>109</v>
      </c>
      <c r="C28" s="88"/>
      <c r="D28" s="91" t="e">
        <f>IF(G13="ano","0",IF(G14="ano",H28-20,SUM(G18:G27)))</f>
        <v>#VALUE!</v>
      </c>
      <c r="E28" s="91"/>
      <c r="F28" s="91"/>
      <c r="G28" s="91"/>
      <c r="H28" s="68" t="e">
        <f>SUM(G18:G27)</f>
        <v>#VALUE!</v>
      </c>
      <c r="I28" s="68"/>
      <c r="J28" s="3"/>
      <c r="K28" s="3"/>
    </row>
    <row r="29" spans="1:11" ht="15.75" customHeight="1">
      <c r="A29" s="63"/>
      <c r="B29" s="88" t="s">
        <v>110</v>
      </c>
      <c r="C29" s="88"/>
      <c r="D29" s="93" t="e">
        <f>IF(G13="ano","Diskvalifikace",IF(Startovka!F2="N","Nenastoupil",IF(D28&gt;=256,"Výborně",IF(D28&gt;=224,"Velmi dobře",IF(D28&gt;=192,"Dobře",IF(D28&lt;=191.9,"Nehodnocen"," "))))))</f>
        <v>#VALUE!</v>
      </c>
      <c r="E29" s="93"/>
      <c r="F29" s="93"/>
      <c r="G29" s="93"/>
      <c r="H29" s="3"/>
      <c r="I29" s="3"/>
      <c r="J29" s="3"/>
      <c r="K29" s="3"/>
    </row>
    <row r="30" spans="1:11" ht="15" customHeight="1">
      <c r="A30" s="61"/>
      <c r="B30" s="69"/>
      <c r="C30" s="69"/>
      <c r="D30" s="69"/>
      <c r="E30" s="69"/>
      <c r="F30" s="69"/>
      <c r="G30" s="69"/>
      <c r="H30" s="48"/>
      <c r="I30" s="3"/>
      <c r="J30" s="3"/>
      <c r="K30" s="3"/>
    </row>
    <row r="31" spans="1:11" ht="15" customHeight="1">
      <c r="A31" s="61"/>
      <c r="B31" s="56"/>
      <c r="C31" s="56"/>
      <c r="D31" s="56"/>
      <c r="E31" s="56"/>
      <c r="F31" s="56"/>
      <c r="G31" s="56"/>
      <c r="H31" s="48"/>
      <c r="I31" s="3"/>
      <c r="J31" s="3"/>
      <c r="K31" s="3"/>
    </row>
    <row r="32" spans="1:11" ht="15" customHeight="1">
      <c r="A32" s="61"/>
      <c r="B32" s="56"/>
      <c r="C32" s="56"/>
      <c r="D32" s="56"/>
      <c r="E32" s="56"/>
      <c r="F32" s="56"/>
      <c r="G32" s="56"/>
      <c r="H32" s="48"/>
      <c r="I32" s="3"/>
      <c r="J32" s="3"/>
      <c r="K32" s="3"/>
    </row>
    <row r="33" spans="1:11" ht="15" customHeight="1">
      <c r="A33" s="61"/>
      <c r="B33" s="56"/>
      <c r="C33" s="56"/>
      <c r="D33" s="56"/>
      <c r="E33" s="56"/>
      <c r="F33" s="56"/>
      <c r="G33" s="56"/>
      <c r="H33" s="48"/>
      <c r="I33" s="3"/>
      <c r="J33" s="3"/>
      <c r="K33" s="3"/>
    </row>
    <row r="34" spans="1:11" ht="15" customHeight="1">
      <c r="A34" s="61"/>
      <c r="B34" s="56"/>
      <c r="C34" s="56"/>
      <c r="D34" s="56"/>
      <c r="E34" s="56"/>
      <c r="F34" s="56"/>
      <c r="G34" s="56"/>
      <c r="H34" s="48"/>
      <c r="I34" s="3"/>
      <c r="J34" s="3"/>
      <c r="K34" s="3"/>
    </row>
    <row r="35" spans="1:11" ht="15" customHeight="1">
      <c r="A35" s="61"/>
      <c r="B35" s="56"/>
      <c r="C35" s="56"/>
      <c r="D35" s="56"/>
      <c r="E35" s="56"/>
      <c r="F35" s="56"/>
      <c r="G35" s="56"/>
      <c r="H35" s="48"/>
      <c r="I35" s="3"/>
      <c r="J35" s="3"/>
      <c r="K35" s="3"/>
    </row>
    <row r="36" spans="1:11" ht="15" customHeight="1">
      <c r="A36" s="70"/>
      <c r="B36" s="57"/>
      <c r="C36" s="57"/>
      <c r="D36" s="57"/>
      <c r="E36" s="57"/>
      <c r="F36" s="57"/>
      <c r="G36" s="57"/>
      <c r="H36" s="48"/>
      <c r="I36" s="3"/>
      <c r="J36" s="3"/>
      <c r="K36" s="3"/>
    </row>
  </sheetData>
  <sheetProtection selectLockedCells="1" selectUnlockedCell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A1:G1"/>
    <mergeCell ref="A2:G2"/>
    <mergeCell ref="C3:G3"/>
    <mergeCell ref="C4:G4"/>
    <mergeCell ref="C5:G5"/>
    <mergeCell ref="D6:G6"/>
  </mergeCells>
  <conditionalFormatting sqref="D18:E27 G18:G27">
    <cfRule type="cellIs" priority="1" dxfId="0" operator="lessThan" stopIfTrue="1">
      <formula>0</formula>
    </cfRule>
  </conditionalFormatting>
  <printOptions/>
  <pageMargins left="0.11805555555555555" right="0.11805555555555555" top="0.19652777777777777" bottom="0.19652777777777777" header="0.5118055555555555" footer="0.19652777777777777"/>
  <pageSetup horizontalDpi="300" verticalDpi="300" orientation="landscape" scale="75"/>
  <headerFooter alignWithMargins="0">
    <oddFooter>&amp;C&amp;"Helvetica Neue,Běžné"&amp;12&amp;P</oddFooter>
  </headerFooter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36"/>
  <sheetViews>
    <sheetView showGridLines="0" zoomScalePageLayoutView="0" workbookViewId="0" topLeftCell="A1">
      <selection activeCell="A1" sqref="A1"/>
    </sheetView>
  </sheetViews>
  <sheetFormatPr defaultColWidth="9.7109375" defaultRowHeight="15" customHeight="1"/>
  <cols>
    <col min="1" max="1" width="14.7109375" style="1" customWidth="1"/>
    <col min="2" max="2" width="7.57421875" style="1" customWidth="1"/>
    <col min="3" max="3" width="69.28125" style="1" customWidth="1"/>
    <col min="4" max="5" width="16.28125" style="1" customWidth="1"/>
    <col min="6" max="6" width="5.8515625" style="1" customWidth="1"/>
    <col min="7" max="7" width="17.7109375" style="1" customWidth="1"/>
    <col min="8" max="8" width="7.57421875" style="1" customWidth="1"/>
    <col min="9" max="9" width="8.7109375" style="1" customWidth="1"/>
    <col min="10" max="11" width="9.00390625" style="1" customWidth="1"/>
    <col min="12" max="16384" width="9.7109375" style="1" customWidth="1"/>
  </cols>
  <sheetData>
    <row r="1" spans="1:11" ht="21" customHeight="1">
      <c r="A1" s="78" t="s">
        <v>91</v>
      </c>
      <c r="B1" s="78"/>
      <c r="C1" s="78"/>
      <c r="D1" s="78"/>
      <c r="E1" s="78"/>
      <c r="F1" s="78"/>
      <c r="G1" s="78"/>
      <c r="H1" s="45"/>
      <c r="I1" s="3"/>
      <c r="J1" s="3"/>
      <c r="K1" s="3"/>
    </row>
    <row r="2" spans="1:11" ht="129.75" customHeight="1">
      <c r="A2" s="79"/>
      <c r="B2" s="79"/>
      <c r="C2" s="79"/>
      <c r="D2" s="79"/>
      <c r="E2" s="79"/>
      <c r="F2" s="79"/>
      <c r="G2" s="79"/>
      <c r="H2" s="45"/>
      <c r="I2" s="3"/>
      <c r="J2" s="3"/>
      <c r="K2" s="3"/>
    </row>
    <row r="3" spans="1:11" ht="15.75" customHeight="1">
      <c r="A3" s="46" t="s">
        <v>92</v>
      </c>
      <c r="B3" s="47"/>
      <c r="C3" s="80" t="str">
        <f>Startovka!I2</f>
        <v>Dana Háková </v>
      </c>
      <c r="D3" s="80"/>
      <c r="E3" s="80"/>
      <c r="F3" s="80"/>
      <c r="G3" s="80"/>
      <c r="H3" s="48"/>
      <c r="I3" s="3"/>
      <c r="J3" s="3"/>
      <c r="K3" s="3"/>
    </row>
    <row r="4" spans="1:11" ht="15.75" customHeight="1">
      <c r="A4" s="46" t="s">
        <v>93</v>
      </c>
      <c r="B4" s="47"/>
      <c r="C4" s="80" t="str">
        <f>Startovka!I3</f>
        <v>Zkoušky Obedience Chomutov </v>
      </c>
      <c r="D4" s="80"/>
      <c r="E4" s="80"/>
      <c r="F4" s="80"/>
      <c r="G4" s="80"/>
      <c r="H4" s="48"/>
      <c r="I4" s="3"/>
      <c r="J4" s="3"/>
      <c r="K4" s="3"/>
    </row>
    <row r="5" spans="1:11" ht="15.75" customHeight="1">
      <c r="A5" s="46" t="s">
        <v>94</v>
      </c>
      <c r="B5" s="47"/>
      <c r="C5" s="81">
        <f>Startovka!I4</f>
        <v>45444</v>
      </c>
      <c r="D5" s="81"/>
      <c r="E5" s="81"/>
      <c r="F5" s="81"/>
      <c r="G5" s="81"/>
      <c r="H5" s="49"/>
      <c r="I5" s="50"/>
      <c r="J5" s="50"/>
      <c r="K5" s="50"/>
    </row>
    <row r="6" spans="1:11" ht="15.75" customHeight="1">
      <c r="A6" s="46" t="s">
        <v>95</v>
      </c>
      <c r="B6" s="47"/>
      <c r="C6" s="51" t="b">
        <f>D17</f>
        <v>0</v>
      </c>
      <c r="D6" s="82" t="b">
        <f>IF(E17="není"," ",E17)</f>
        <v>0</v>
      </c>
      <c r="E6" s="82"/>
      <c r="F6" s="82"/>
      <c r="G6" s="82"/>
      <c r="H6" s="83"/>
      <c r="I6" s="83"/>
      <c r="J6" s="83"/>
      <c r="K6" s="83"/>
    </row>
    <row r="7" spans="1:11" ht="15.75" customHeight="1">
      <c r="A7" s="46" t="s">
        <v>96</v>
      </c>
      <c r="B7" s="47"/>
      <c r="C7" s="51" t="b">
        <f>IF(C13="OB-Z",Startovka!I8,IF(C13="OB1",Startovka!I12,IF(C13="OB2",Startovka!I16,IF(C13="OB3",Startovka!I20))))</f>
        <v>0</v>
      </c>
      <c r="D7" s="82" t="b">
        <f>IF(E17="není"," ",IF(C13="OB-Z",Startovka!K8,IF(C13="OB1",Startovka!K12,IF(C13="OB2",Startovka!K16,IF(C13="OB3",Startovka!K20)))))</f>
        <v>0</v>
      </c>
      <c r="E7" s="82"/>
      <c r="F7" s="82"/>
      <c r="G7" s="82"/>
      <c r="H7" s="52"/>
      <c r="I7" s="53"/>
      <c r="J7" s="53"/>
      <c r="K7" s="53"/>
    </row>
    <row r="8" spans="1:11" ht="15.75" customHeight="1">
      <c r="A8" s="54"/>
      <c r="B8" s="55"/>
      <c r="C8" s="56"/>
      <c r="D8" s="57"/>
      <c r="E8" s="57"/>
      <c r="F8" s="57"/>
      <c r="G8" s="57"/>
      <c r="H8" s="48"/>
      <c r="I8" s="3"/>
      <c r="J8" s="3"/>
      <c r="K8" s="3"/>
    </row>
    <row r="9" spans="1:11" ht="19.5" customHeight="1">
      <c r="A9" s="84" t="s">
        <v>97</v>
      </c>
      <c r="B9" s="84"/>
      <c r="C9" s="58">
        <f>Startovka!B32</f>
        <v>0</v>
      </c>
      <c r="D9" s="85" t="s">
        <v>98</v>
      </c>
      <c r="E9" s="85"/>
      <c r="F9" s="85"/>
      <c r="G9" s="85"/>
      <c r="H9" s="3"/>
      <c r="I9" s="3"/>
      <c r="J9" s="3"/>
      <c r="K9" s="3"/>
    </row>
    <row r="10" spans="1:11" ht="19.5" customHeight="1">
      <c r="A10" s="84" t="s">
        <v>99</v>
      </c>
      <c r="B10" s="84"/>
      <c r="C10" s="58">
        <f>Startovka!C32</f>
        <v>0</v>
      </c>
      <c r="D10" s="86" t="s">
        <v>100</v>
      </c>
      <c r="E10" s="86"/>
      <c r="F10" s="86"/>
      <c r="G10" s="86"/>
      <c r="H10" s="3"/>
      <c r="I10" s="3"/>
      <c r="J10" s="3"/>
      <c r="K10" s="3"/>
    </row>
    <row r="11" spans="1:11" ht="19.5" customHeight="1">
      <c r="A11" s="84" t="s">
        <v>101</v>
      </c>
      <c r="B11" s="84"/>
      <c r="C11" s="58">
        <f>Startovka!D32</f>
        <v>0</v>
      </c>
      <c r="D11" s="86"/>
      <c r="E11" s="86"/>
      <c r="F11" s="86"/>
      <c r="G11" s="86"/>
      <c r="H11" s="3"/>
      <c r="I11" s="3"/>
      <c r="J11" s="3"/>
      <c r="K11" s="3"/>
    </row>
    <row r="12" spans="1:11" ht="19.5" customHeight="1">
      <c r="A12" s="84" t="s">
        <v>102</v>
      </c>
      <c r="B12" s="84"/>
      <c r="C12" s="58">
        <f>Startovka!A32</f>
        <v>0</v>
      </c>
      <c r="D12" s="86"/>
      <c r="E12" s="86"/>
      <c r="F12" s="86"/>
      <c r="G12" s="86"/>
      <c r="H12" s="3"/>
      <c r="I12" s="3"/>
      <c r="J12" s="3"/>
      <c r="K12" s="3"/>
    </row>
    <row r="13" spans="1:11" ht="19.5" customHeight="1">
      <c r="A13" s="84" t="s">
        <v>103</v>
      </c>
      <c r="B13" s="84"/>
      <c r="C13" s="58">
        <f>Startovka!E32</f>
        <v>0</v>
      </c>
      <c r="D13" s="87" t="s">
        <v>104</v>
      </c>
      <c r="E13" s="87"/>
      <c r="F13" s="87"/>
      <c r="G13" s="28"/>
      <c r="H13" s="3"/>
      <c r="I13" s="3"/>
      <c r="J13" s="3"/>
      <c r="K13" s="3"/>
    </row>
    <row r="14" spans="1:11" ht="19.5" customHeight="1">
      <c r="A14" s="84" t="s">
        <v>105</v>
      </c>
      <c r="B14" s="84"/>
      <c r="C14" s="59" t="str">
        <f>Výsledky!G32</f>
        <v>neurčeno</v>
      </c>
      <c r="D14" s="87" t="str">
        <f>IF(C13="OB3","Žlutá karta"," ")</f>
        <v> </v>
      </c>
      <c r="E14" s="87"/>
      <c r="F14" s="87"/>
      <c r="G14" s="28"/>
      <c r="H14" s="3"/>
      <c r="I14" s="3"/>
      <c r="J14" s="3"/>
      <c r="K14" s="3"/>
    </row>
    <row r="15" spans="1:11" ht="15" customHeight="1">
      <c r="A15" s="61"/>
      <c r="B15" s="57"/>
      <c r="C15" s="57"/>
      <c r="D15" s="62"/>
      <c r="E15" s="62"/>
      <c r="F15" s="62"/>
      <c r="G15" s="62"/>
      <c r="H15" s="48"/>
      <c r="I15" s="3"/>
      <c r="J15" s="3"/>
      <c r="K15" s="3"/>
    </row>
    <row r="16" spans="1:11" ht="47.25" customHeight="1">
      <c r="A16" s="63"/>
      <c r="B16" s="30" t="s">
        <v>52</v>
      </c>
      <c r="C16" s="30" t="s">
        <v>53</v>
      </c>
      <c r="D16" s="30" t="s">
        <v>106</v>
      </c>
      <c r="E16" s="30" t="s">
        <v>107</v>
      </c>
      <c r="F16" s="30" t="s">
        <v>54</v>
      </c>
      <c r="G16" s="30" t="s">
        <v>108</v>
      </c>
      <c r="H16" s="3"/>
      <c r="I16" s="3"/>
      <c r="J16" s="3"/>
      <c r="K16" s="3"/>
    </row>
    <row r="17" spans="1:11" ht="25.5" customHeight="1">
      <c r="A17" s="63"/>
      <c r="B17" s="64"/>
      <c r="C17" s="64"/>
      <c r="D17" s="65" t="b">
        <f>IF(C13="OB-Z",Startovka!I7,IF(C13="OB1",Startovka!I11,IF(C13="OB2",Startovka!I15,IF(C13="OB3",Startovka!I19))))</f>
        <v>0</v>
      </c>
      <c r="E17" s="65" t="b">
        <f>IF(C13="OB-Z",Startovka!K7,IF(C13="OB1",Startovka!K11,IF(C13="OB2",Startovka!K15,IF(C13="OB3",Startovka!K19))))</f>
        <v>0</v>
      </c>
      <c r="F17" s="64"/>
      <c r="G17" s="64"/>
      <c r="H17" s="3"/>
      <c r="I17" s="3"/>
      <c r="J17" s="3"/>
      <c r="K17" s="3"/>
    </row>
    <row r="18" spans="1:11" ht="15.75" customHeight="1">
      <c r="A18" s="63"/>
      <c r="B18" s="31">
        <v>1</v>
      </c>
      <c r="C18" s="32" t="str">
        <f>IF(C13="OB-Z",Cviky!B3,IF(C13="OB1",Cviky!F3,IF(C13="OB2",Cviky!J3,IF(C13="OB3",Cviky!N3," "))))</f>
        <v> </v>
      </c>
      <c r="D18" s="66"/>
      <c r="E18" s="66"/>
      <c r="F18" s="6" t="str">
        <f>IF(C13="OB-Z",Cviky!C3,IF(C13="OB1",Cviky!G3,IF(C13="OB2",Cviky!K3,IF(C13="OB3",Cviky!O3," "))))</f>
        <v> </v>
      </c>
      <c r="G18" s="67" t="e">
        <f>IF(E17="není",H18,I18)</f>
        <v>#VALUE!</v>
      </c>
      <c r="H18" s="68" t="e">
        <f aca="true" t="shared" si="0" ref="H18:H27">SUM(D18*F18)</f>
        <v>#VALUE!</v>
      </c>
      <c r="I18" s="68" t="e">
        <f aca="true" t="shared" si="1" ref="I18:I27">SUM(((D18+E18)*F18)/2)</f>
        <v>#VALUE!</v>
      </c>
      <c r="J18" s="3"/>
      <c r="K18" s="3"/>
    </row>
    <row r="19" spans="1:11" ht="15.75" customHeight="1">
      <c r="A19" s="63"/>
      <c r="B19" s="31">
        <v>2</v>
      </c>
      <c r="C19" s="32" t="str">
        <f>IF(C13="OB-Z",Cviky!B4,IF(C13="OB1",Cviky!F4,IF(C13="OB2",Cviky!J4,IF(C13="OB3",Cviky!N4," "))))</f>
        <v> </v>
      </c>
      <c r="D19" s="66"/>
      <c r="E19" s="66"/>
      <c r="F19" s="6" t="str">
        <f>IF(C13="OB-Z",Cviky!C4,IF(C13="OB1",Cviky!G4,IF(C13="OB2",Cviky!K4,IF(C13="OB3",Cviky!O4," "))))</f>
        <v> </v>
      </c>
      <c r="G19" s="67" t="e">
        <f>IF(E17="není",H19,I19)</f>
        <v>#VALUE!</v>
      </c>
      <c r="H19" s="68" t="e">
        <f t="shared" si="0"/>
        <v>#VALUE!</v>
      </c>
      <c r="I19" s="68" t="e">
        <f t="shared" si="1"/>
        <v>#VALUE!</v>
      </c>
      <c r="J19" s="3"/>
      <c r="K19" s="3"/>
    </row>
    <row r="20" spans="1:11" ht="15.75" customHeight="1">
      <c r="A20" s="63"/>
      <c r="B20" s="31">
        <v>3</v>
      </c>
      <c r="C20" s="32" t="str">
        <f>IF(C13="OB-Z",Cviky!B5,IF(C13="OB1",Cviky!F5,IF(C13="OB2",Cviky!J5,IF(C13="OB3",Cviky!N5," "))))</f>
        <v> </v>
      </c>
      <c r="D20" s="66"/>
      <c r="E20" s="66"/>
      <c r="F20" s="6" t="str">
        <f>IF(C13="OB-Z",Cviky!C5,IF(C13="OB1",Cviky!G5,IF(C13="OB2",Cviky!K5,IF(C13="OB3",Cviky!O5," "))))</f>
        <v> </v>
      </c>
      <c r="G20" s="67" t="e">
        <f>IF(E17="není",H20,I20)</f>
        <v>#VALUE!</v>
      </c>
      <c r="H20" s="68" t="e">
        <f t="shared" si="0"/>
        <v>#VALUE!</v>
      </c>
      <c r="I20" s="68" t="e">
        <f t="shared" si="1"/>
        <v>#VALUE!</v>
      </c>
      <c r="J20" s="3"/>
      <c r="K20" s="3"/>
    </row>
    <row r="21" spans="1:11" ht="15.75" customHeight="1">
      <c r="A21" s="63"/>
      <c r="B21" s="31">
        <v>4</v>
      </c>
      <c r="C21" s="32" t="str">
        <f>IF(C13="OB-Z",Cviky!B6,IF(C13="OB1",Cviky!F6,IF(C13="OB2",Cviky!J6,IF(C13="OB3",Cviky!N6," "))))</f>
        <v> </v>
      </c>
      <c r="D21" s="66"/>
      <c r="E21" s="66"/>
      <c r="F21" s="6" t="str">
        <f>IF(C13="OB-Z",Cviky!C6,IF(C13="OB1",Cviky!G6,IF(C13="OB2",Cviky!K6,IF(C13="OB3",Cviky!O6," "))))</f>
        <v> </v>
      </c>
      <c r="G21" s="67" t="e">
        <f>IF(E17="není",H21,I21)</f>
        <v>#VALUE!</v>
      </c>
      <c r="H21" s="68" t="e">
        <f t="shared" si="0"/>
        <v>#VALUE!</v>
      </c>
      <c r="I21" s="68" t="e">
        <f t="shared" si="1"/>
        <v>#VALUE!</v>
      </c>
      <c r="J21" s="3"/>
      <c r="K21" s="3"/>
    </row>
    <row r="22" spans="1:11" ht="15.75" customHeight="1">
      <c r="A22" s="63"/>
      <c r="B22" s="31">
        <v>5</v>
      </c>
      <c r="C22" s="32" t="str">
        <f>IF(C13="OB-Z",Cviky!B7,IF(C13="OB1",Cviky!F7,IF(C13="OB2",Cviky!J7,IF(C13="OB3",Cviky!N7," "))))</f>
        <v> </v>
      </c>
      <c r="D22" s="66"/>
      <c r="E22" s="66"/>
      <c r="F22" s="6" t="str">
        <f>IF(C13="OB-Z",Cviky!C7,IF(C13="OB1",Cviky!G7,IF(C13="OB2",Cviky!K7,IF(C13="OB3",Cviky!O7," "))))</f>
        <v> </v>
      </c>
      <c r="G22" s="67" t="e">
        <f>IF(E17="není",H22,I22)</f>
        <v>#VALUE!</v>
      </c>
      <c r="H22" s="68" t="e">
        <f t="shared" si="0"/>
        <v>#VALUE!</v>
      </c>
      <c r="I22" s="68" t="e">
        <f t="shared" si="1"/>
        <v>#VALUE!</v>
      </c>
      <c r="J22" s="3"/>
      <c r="K22" s="3"/>
    </row>
    <row r="23" spans="1:11" ht="15.75" customHeight="1">
      <c r="A23" s="63"/>
      <c r="B23" s="31">
        <v>6</v>
      </c>
      <c r="C23" s="32" t="str">
        <f>IF(C13="OB-Z",Cviky!B8,IF(C13="OB1",Cviky!F8,IF(C13="OB2",Cviky!J8,IF(C13="OB3",Cviky!N8," "))))</f>
        <v> </v>
      </c>
      <c r="D23" s="66"/>
      <c r="E23" s="66"/>
      <c r="F23" s="6" t="str">
        <f>IF(C13="OB-Z",Cviky!C8,IF(C13="OB1",Cviky!G8,IF(C13="OB2",Cviky!K8,IF(C13="OB3",Cviky!O8," "))))</f>
        <v> </v>
      </c>
      <c r="G23" s="67" t="e">
        <f>IF(E17="není",H23,I23)</f>
        <v>#VALUE!</v>
      </c>
      <c r="H23" s="68" t="e">
        <f t="shared" si="0"/>
        <v>#VALUE!</v>
      </c>
      <c r="I23" s="68" t="e">
        <f t="shared" si="1"/>
        <v>#VALUE!</v>
      </c>
      <c r="J23" s="3"/>
      <c r="K23" s="3"/>
    </row>
    <row r="24" spans="1:11" ht="15.75" customHeight="1">
      <c r="A24" s="63"/>
      <c r="B24" s="31">
        <v>7</v>
      </c>
      <c r="C24" s="32" t="str">
        <f>IF(C13="OB-Z",Cviky!B9,IF(C13="OB1",Cviky!F9,IF(C13="OB2",Cviky!J9,IF(C13="OB3",Cviky!N9," "))))</f>
        <v> </v>
      </c>
      <c r="D24" s="66"/>
      <c r="E24" s="66"/>
      <c r="F24" s="6" t="str">
        <f>IF(C13="OB-Z",Cviky!C9,IF(C13="OB1",Cviky!G9,IF(C13="OB2",Cviky!K9,IF(C13="OB3",Cviky!O9," "))))</f>
        <v> </v>
      </c>
      <c r="G24" s="67" t="e">
        <f>IF(E17="není",H24,I24)</f>
        <v>#VALUE!</v>
      </c>
      <c r="H24" s="68" t="e">
        <f t="shared" si="0"/>
        <v>#VALUE!</v>
      </c>
      <c r="I24" s="68" t="e">
        <f t="shared" si="1"/>
        <v>#VALUE!</v>
      </c>
      <c r="J24" s="3"/>
      <c r="K24" s="3"/>
    </row>
    <row r="25" spans="1:11" ht="15.75" customHeight="1">
      <c r="A25" s="63"/>
      <c r="B25" s="31">
        <v>8</v>
      </c>
      <c r="C25" s="32" t="str">
        <f>IF(C13="OB-Z",Cviky!B10,IF(C13="OB1",Cviky!F10,IF(C13="OB2",Cviky!J10,IF(C13="OB3",Cviky!N10," "))))</f>
        <v> </v>
      </c>
      <c r="D25" s="66"/>
      <c r="E25" s="66"/>
      <c r="F25" s="6" t="str">
        <f>IF(C13="OB-Z",Cviky!C10,IF(C13="OB1",Cviky!G10,IF(C13="OB2",Cviky!K10,IF(C13="OB3",Cviky!O10," "))))</f>
        <v> </v>
      </c>
      <c r="G25" s="67" t="e">
        <f>IF(E17="není",H25,I25)</f>
        <v>#VALUE!</v>
      </c>
      <c r="H25" s="68" t="e">
        <f t="shared" si="0"/>
        <v>#VALUE!</v>
      </c>
      <c r="I25" s="68" t="e">
        <f t="shared" si="1"/>
        <v>#VALUE!</v>
      </c>
      <c r="J25" s="3"/>
      <c r="K25" s="3"/>
    </row>
    <row r="26" spans="1:11" ht="15.75" customHeight="1">
      <c r="A26" s="63"/>
      <c r="B26" s="31">
        <v>9</v>
      </c>
      <c r="C26" s="32" t="str">
        <f>IF(C13="OB-Z",Cviky!B11,IF(C13="OB1",Cviky!F11,IF(C13="OB2",Cviky!J11,IF(C13="OB3",Cviky!N11," "))))</f>
        <v> </v>
      </c>
      <c r="D26" s="66"/>
      <c r="E26" s="66"/>
      <c r="F26" s="6" t="str">
        <f>IF(C13="OB-Z",Cviky!C11,IF(C13="OB1",Cviky!G11,IF(C13="OB2",Cviky!K11,IF(C13="OB3",Cviky!O11," "))))</f>
        <v> </v>
      </c>
      <c r="G26" s="67" t="e">
        <f>IF(E17="není",H26,I26)</f>
        <v>#VALUE!</v>
      </c>
      <c r="H26" s="68" t="e">
        <f t="shared" si="0"/>
        <v>#VALUE!</v>
      </c>
      <c r="I26" s="68" t="e">
        <f t="shared" si="1"/>
        <v>#VALUE!</v>
      </c>
      <c r="J26" s="3"/>
      <c r="K26" s="3"/>
    </row>
    <row r="27" spans="1:11" ht="15.75" customHeight="1">
      <c r="A27" s="63"/>
      <c r="B27" s="31">
        <v>10</v>
      </c>
      <c r="C27" s="32" t="str">
        <f>IF(C13="OB-Z",Cviky!B12,IF(C13="OB2",Cviky!J12,IF(C13="OB3",Cviky!N12," ")))</f>
        <v> </v>
      </c>
      <c r="D27" s="66"/>
      <c r="E27" s="66"/>
      <c r="F27" s="6" t="str">
        <f>IF(C13="OB-Z",Cviky!C12,IF(C13="OB1",Cviky!G12,IF(C13="OB2",Cviky!K12,IF(C13="OB3",Cviky!O12," "))))</f>
        <v> </v>
      </c>
      <c r="G27" s="67" t="e">
        <f>IF(E17="není",H27,I27)</f>
        <v>#VALUE!</v>
      </c>
      <c r="H27" s="68" t="e">
        <f t="shared" si="0"/>
        <v>#VALUE!</v>
      </c>
      <c r="I27" s="68" t="e">
        <f t="shared" si="1"/>
        <v>#VALUE!</v>
      </c>
      <c r="J27" s="3"/>
      <c r="K27" s="3"/>
    </row>
    <row r="28" spans="1:11" ht="15.75" customHeight="1">
      <c r="A28" s="63"/>
      <c r="B28" s="88" t="s">
        <v>109</v>
      </c>
      <c r="C28" s="88"/>
      <c r="D28" s="91" t="e">
        <f>IF(G13="ano","0",IF(G14="ano",H28-20,SUM(G18:G27)))</f>
        <v>#VALUE!</v>
      </c>
      <c r="E28" s="91"/>
      <c r="F28" s="91"/>
      <c r="G28" s="91"/>
      <c r="H28" s="68" t="e">
        <f>SUM(G18:G27)</f>
        <v>#VALUE!</v>
      </c>
      <c r="I28" s="68"/>
      <c r="J28" s="3"/>
      <c r="K28" s="3"/>
    </row>
    <row r="29" spans="1:11" ht="15.75" customHeight="1">
      <c r="A29" s="63"/>
      <c r="B29" s="88" t="s">
        <v>110</v>
      </c>
      <c r="C29" s="88"/>
      <c r="D29" s="93" t="e">
        <f>IF(G13="ano","Diskvalifikace",IF(Startovka!F2="N","Nenastoupil",IF(D28&gt;=256,"Výborně",IF(D28&gt;=224,"Velmi dobře",IF(D28&gt;=192,"Dobře",IF(D28&lt;=191.9,"Nehodnocen"," "))))))</f>
        <v>#VALUE!</v>
      </c>
      <c r="E29" s="93"/>
      <c r="F29" s="93"/>
      <c r="G29" s="93"/>
      <c r="H29" s="3"/>
      <c r="I29" s="3"/>
      <c r="J29" s="3"/>
      <c r="K29" s="3"/>
    </row>
    <row r="30" spans="1:11" ht="15" customHeight="1">
      <c r="A30" s="61"/>
      <c r="B30" s="69"/>
      <c r="C30" s="69"/>
      <c r="D30" s="69"/>
      <c r="E30" s="69"/>
      <c r="F30" s="69"/>
      <c r="G30" s="69"/>
      <c r="H30" s="48"/>
      <c r="I30" s="3"/>
      <c r="J30" s="3"/>
      <c r="K30" s="3"/>
    </row>
    <row r="31" spans="1:11" ht="15" customHeight="1">
      <c r="A31" s="61"/>
      <c r="B31" s="56"/>
      <c r="C31" s="56"/>
      <c r="D31" s="56"/>
      <c r="E31" s="56"/>
      <c r="F31" s="56"/>
      <c r="G31" s="56"/>
      <c r="H31" s="48"/>
      <c r="I31" s="3"/>
      <c r="J31" s="3"/>
      <c r="K31" s="3"/>
    </row>
    <row r="32" spans="1:11" ht="15" customHeight="1">
      <c r="A32" s="61"/>
      <c r="B32" s="56"/>
      <c r="C32" s="56"/>
      <c r="D32" s="56"/>
      <c r="E32" s="56"/>
      <c r="F32" s="56"/>
      <c r="G32" s="56"/>
      <c r="H32" s="48"/>
      <c r="I32" s="3"/>
      <c r="J32" s="3"/>
      <c r="K32" s="3"/>
    </row>
    <row r="33" spans="1:11" ht="15" customHeight="1">
      <c r="A33" s="61"/>
      <c r="B33" s="56"/>
      <c r="C33" s="56"/>
      <c r="D33" s="56"/>
      <c r="E33" s="56"/>
      <c r="F33" s="56"/>
      <c r="G33" s="56"/>
      <c r="H33" s="48"/>
      <c r="I33" s="3"/>
      <c r="J33" s="3"/>
      <c r="K33" s="3"/>
    </row>
    <row r="34" spans="1:11" ht="15" customHeight="1">
      <c r="A34" s="61"/>
      <c r="B34" s="56"/>
      <c r="C34" s="56"/>
      <c r="D34" s="56"/>
      <c r="E34" s="56"/>
      <c r="F34" s="56"/>
      <c r="G34" s="56"/>
      <c r="H34" s="48"/>
      <c r="I34" s="3"/>
      <c r="J34" s="3"/>
      <c r="K34" s="3"/>
    </row>
    <row r="35" spans="1:11" ht="15" customHeight="1">
      <c r="A35" s="61"/>
      <c r="B35" s="56"/>
      <c r="C35" s="56"/>
      <c r="D35" s="56"/>
      <c r="E35" s="56"/>
      <c r="F35" s="56"/>
      <c r="G35" s="56"/>
      <c r="H35" s="48"/>
      <c r="I35" s="3"/>
      <c r="J35" s="3"/>
      <c r="K35" s="3"/>
    </row>
    <row r="36" spans="1:11" ht="15" customHeight="1">
      <c r="A36" s="70"/>
      <c r="B36" s="57"/>
      <c r="C36" s="57"/>
      <c r="D36" s="57"/>
      <c r="E36" s="57"/>
      <c r="F36" s="57"/>
      <c r="G36" s="57"/>
      <c r="H36" s="48"/>
      <c r="I36" s="3"/>
      <c r="J36" s="3"/>
      <c r="K36" s="3"/>
    </row>
  </sheetData>
  <sheetProtection selectLockedCells="1" selectUnlockedCell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A1:G1"/>
    <mergeCell ref="A2:G2"/>
    <mergeCell ref="C3:G3"/>
    <mergeCell ref="C4:G4"/>
    <mergeCell ref="C5:G5"/>
    <mergeCell ref="D6:G6"/>
  </mergeCells>
  <conditionalFormatting sqref="D18:E27 G18:G27">
    <cfRule type="cellIs" priority="1" dxfId="0" operator="lessThan" stopIfTrue="1">
      <formula>0</formula>
    </cfRule>
  </conditionalFormatting>
  <printOptions/>
  <pageMargins left="0.11805555555555555" right="0.11805555555555555" top="0.19652777777777777" bottom="0.19652777777777777" header="0.5118055555555555" footer="0.19652777777777777"/>
  <pageSetup horizontalDpi="300" verticalDpi="300" orientation="landscape" scale="75"/>
  <headerFooter alignWithMargins="0">
    <oddFooter>&amp;C&amp;"Helvetica Neue,Běžné"&amp;12&amp;P</oddFooter>
  </headerFooter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36"/>
  <sheetViews>
    <sheetView showGridLines="0" zoomScalePageLayoutView="0" workbookViewId="0" topLeftCell="A1">
      <selection activeCell="A1" sqref="A1"/>
    </sheetView>
  </sheetViews>
  <sheetFormatPr defaultColWidth="9.7109375" defaultRowHeight="15" customHeight="1"/>
  <cols>
    <col min="1" max="1" width="14.7109375" style="1" customWidth="1"/>
    <col min="2" max="2" width="7.57421875" style="1" customWidth="1"/>
    <col min="3" max="3" width="69.28125" style="1" customWidth="1"/>
    <col min="4" max="5" width="16.28125" style="1" customWidth="1"/>
    <col min="6" max="6" width="5.8515625" style="1" customWidth="1"/>
    <col min="7" max="7" width="17.7109375" style="1" customWidth="1"/>
    <col min="8" max="8" width="7.57421875" style="1" customWidth="1"/>
    <col min="9" max="9" width="8.7109375" style="1" customWidth="1"/>
    <col min="10" max="11" width="9.00390625" style="1" customWidth="1"/>
    <col min="12" max="16384" width="9.7109375" style="1" customWidth="1"/>
  </cols>
  <sheetData>
    <row r="1" spans="1:11" ht="21" customHeight="1">
      <c r="A1" s="78" t="s">
        <v>91</v>
      </c>
      <c r="B1" s="78"/>
      <c r="C1" s="78"/>
      <c r="D1" s="78"/>
      <c r="E1" s="78"/>
      <c r="F1" s="78"/>
      <c r="G1" s="78"/>
      <c r="H1" s="45"/>
      <c r="I1" s="3"/>
      <c r="J1" s="3"/>
      <c r="K1" s="3"/>
    </row>
    <row r="2" spans="1:11" ht="129.75" customHeight="1">
      <c r="A2" s="79"/>
      <c r="B2" s="79"/>
      <c r="C2" s="79"/>
      <c r="D2" s="79"/>
      <c r="E2" s="79"/>
      <c r="F2" s="79"/>
      <c r="G2" s="79"/>
      <c r="H2" s="45"/>
      <c r="I2" s="3"/>
      <c r="J2" s="3"/>
      <c r="K2" s="3"/>
    </row>
    <row r="3" spans="1:11" ht="15.75" customHeight="1">
      <c r="A3" s="46" t="s">
        <v>92</v>
      </c>
      <c r="B3" s="47"/>
      <c r="C3" s="80" t="str">
        <f>Startovka!I2</f>
        <v>Dana Háková </v>
      </c>
      <c r="D3" s="80"/>
      <c r="E3" s="80"/>
      <c r="F3" s="80"/>
      <c r="G3" s="80"/>
      <c r="H3" s="48"/>
      <c r="I3" s="3"/>
      <c r="J3" s="3"/>
      <c r="K3" s="3"/>
    </row>
    <row r="4" spans="1:11" ht="15.75" customHeight="1">
      <c r="A4" s="46" t="s">
        <v>93</v>
      </c>
      <c r="B4" s="47"/>
      <c r="C4" s="80" t="str">
        <f>Startovka!I3</f>
        <v>Zkoušky Obedience Chomutov </v>
      </c>
      <c r="D4" s="80"/>
      <c r="E4" s="80"/>
      <c r="F4" s="80"/>
      <c r="G4" s="80"/>
      <c r="H4" s="48"/>
      <c r="I4" s="3"/>
      <c r="J4" s="3"/>
      <c r="K4" s="3"/>
    </row>
    <row r="5" spans="1:11" ht="15.75" customHeight="1">
      <c r="A5" s="46" t="s">
        <v>94</v>
      </c>
      <c r="B5" s="47"/>
      <c r="C5" s="81">
        <f>Startovka!I4</f>
        <v>45444</v>
      </c>
      <c r="D5" s="81"/>
      <c r="E5" s="81"/>
      <c r="F5" s="81"/>
      <c r="G5" s="81"/>
      <c r="H5" s="49"/>
      <c r="I5" s="50"/>
      <c r="J5" s="50"/>
      <c r="K5" s="50"/>
    </row>
    <row r="6" spans="1:11" ht="15.75" customHeight="1">
      <c r="A6" s="46" t="s">
        <v>95</v>
      </c>
      <c r="B6" s="47"/>
      <c r="C6" s="51" t="b">
        <f>D17</f>
        <v>0</v>
      </c>
      <c r="D6" s="82" t="b">
        <f>IF(E17="není"," ",E17)</f>
        <v>0</v>
      </c>
      <c r="E6" s="82"/>
      <c r="F6" s="82"/>
      <c r="G6" s="82"/>
      <c r="H6" s="83"/>
      <c r="I6" s="83"/>
      <c r="J6" s="83"/>
      <c r="K6" s="83"/>
    </row>
    <row r="7" spans="1:11" ht="15.75" customHeight="1">
      <c r="A7" s="46" t="s">
        <v>96</v>
      </c>
      <c r="B7" s="47"/>
      <c r="C7" s="51" t="b">
        <f>IF(C13="OB-Z",Startovka!I8,IF(C13="OB1",Startovka!I12,IF(C13="OB2",Startovka!I16,IF(C13="OB3",Startovka!I20))))</f>
        <v>0</v>
      </c>
      <c r="D7" s="82" t="b">
        <f>IF(E17="není"," ",IF(C13="OB-Z",Startovka!K8,IF(C13="OB1",Startovka!K12,IF(C13="OB2",Startovka!K16,IF(C13="OB3",Startovka!K20)))))</f>
        <v>0</v>
      </c>
      <c r="E7" s="82"/>
      <c r="F7" s="82"/>
      <c r="G7" s="82"/>
      <c r="H7" s="52"/>
      <c r="I7" s="53"/>
      <c r="J7" s="53"/>
      <c r="K7" s="53"/>
    </row>
    <row r="8" spans="1:11" ht="15.75" customHeight="1">
      <c r="A8" s="54"/>
      <c r="B8" s="55"/>
      <c r="C8" s="56"/>
      <c r="D8" s="57"/>
      <c r="E8" s="57"/>
      <c r="F8" s="57"/>
      <c r="G8" s="57"/>
      <c r="H8" s="48"/>
      <c r="I8" s="3"/>
      <c r="J8" s="3"/>
      <c r="K8" s="3"/>
    </row>
    <row r="9" spans="1:11" ht="19.5" customHeight="1">
      <c r="A9" s="84" t="s">
        <v>97</v>
      </c>
      <c r="B9" s="84"/>
      <c r="C9" s="58">
        <f>Startovka!B33</f>
        <v>0</v>
      </c>
      <c r="D9" s="85" t="s">
        <v>98</v>
      </c>
      <c r="E9" s="85"/>
      <c r="F9" s="85"/>
      <c r="G9" s="85"/>
      <c r="H9" s="3"/>
      <c r="I9" s="3"/>
      <c r="J9" s="3"/>
      <c r="K9" s="3"/>
    </row>
    <row r="10" spans="1:11" ht="19.5" customHeight="1">
      <c r="A10" s="84" t="s">
        <v>99</v>
      </c>
      <c r="B10" s="84"/>
      <c r="C10" s="58">
        <f>Startovka!C33</f>
        <v>0</v>
      </c>
      <c r="D10" s="86" t="s">
        <v>100</v>
      </c>
      <c r="E10" s="86"/>
      <c r="F10" s="86"/>
      <c r="G10" s="86"/>
      <c r="H10" s="3"/>
      <c r="I10" s="3"/>
      <c r="J10" s="3"/>
      <c r="K10" s="3"/>
    </row>
    <row r="11" spans="1:11" ht="19.5" customHeight="1">
      <c r="A11" s="84" t="s">
        <v>101</v>
      </c>
      <c r="B11" s="84"/>
      <c r="C11" s="58">
        <f>Startovka!D33</f>
        <v>0</v>
      </c>
      <c r="D11" s="86"/>
      <c r="E11" s="86"/>
      <c r="F11" s="86"/>
      <c r="G11" s="86"/>
      <c r="H11" s="3"/>
      <c r="I11" s="3"/>
      <c r="J11" s="3"/>
      <c r="K11" s="3"/>
    </row>
    <row r="12" spans="1:11" ht="19.5" customHeight="1">
      <c r="A12" s="84" t="s">
        <v>102</v>
      </c>
      <c r="B12" s="84"/>
      <c r="C12" s="58">
        <f>Startovka!A33</f>
        <v>0</v>
      </c>
      <c r="D12" s="86"/>
      <c r="E12" s="86"/>
      <c r="F12" s="86"/>
      <c r="G12" s="86"/>
      <c r="H12" s="3"/>
      <c r="I12" s="3"/>
      <c r="J12" s="3"/>
      <c r="K12" s="3"/>
    </row>
    <row r="13" spans="1:11" ht="19.5" customHeight="1">
      <c r="A13" s="84" t="s">
        <v>103</v>
      </c>
      <c r="B13" s="84"/>
      <c r="C13" s="58">
        <f>Startovka!E33</f>
        <v>0</v>
      </c>
      <c r="D13" s="87" t="s">
        <v>104</v>
      </c>
      <c r="E13" s="87"/>
      <c r="F13" s="87"/>
      <c r="G13" s="28"/>
      <c r="H13" s="3"/>
      <c r="I13" s="3"/>
      <c r="J13" s="3"/>
      <c r="K13" s="3"/>
    </row>
    <row r="14" spans="1:11" ht="19.5" customHeight="1">
      <c r="A14" s="84" t="s">
        <v>105</v>
      </c>
      <c r="B14" s="84"/>
      <c r="C14" s="59" t="str">
        <f>Výsledky!G33</f>
        <v>neurčeno</v>
      </c>
      <c r="D14" s="87" t="str">
        <f>IF(C13="OB3","Žlutá karta"," ")</f>
        <v> </v>
      </c>
      <c r="E14" s="87"/>
      <c r="F14" s="87"/>
      <c r="G14" s="28"/>
      <c r="H14" s="3"/>
      <c r="I14" s="3"/>
      <c r="J14" s="3"/>
      <c r="K14" s="3"/>
    </row>
    <row r="15" spans="1:11" ht="15" customHeight="1">
      <c r="A15" s="61"/>
      <c r="B15" s="57"/>
      <c r="C15" s="57"/>
      <c r="D15" s="62"/>
      <c r="E15" s="62"/>
      <c r="F15" s="62"/>
      <c r="G15" s="62"/>
      <c r="H15" s="48"/>
      <c r="I15" s="3"/>
      <c r="J15" s="3"/>
      <c r="K15" s="3"/>
    </row>
    <row r="16" spans="1:11" ht="47.25" customHeight="1">
      <c r="A16" s="63"/>
      <c r="B16" s="30" t="s">
        <v>52</v>
      </c>
      <c r="C16" s="30" t="s">
        <v>53</v>
      </c>
      <c r="D16" s="30" t="s">
        <v>106</v>
      </c>
      <c r="E16" s="30" t="s">
        <v>107</v>
      </c>
      <c r="F16" s="30" t="s">
        <v>54</v>
      </c>
      <c r="G16" s="30" t="s">
        <v>108</v>
      </c>
      <c r="H16" s="3"/>
      <c r="I16" s="3"/>
      <c r="J16" s="3"/>
      <c r="K16" s="3"/>
    </row>
    <row r="17" spans="1:11" ht="25.5" customHeight="1">
      <c r="A17" s="63"/>
      <c r="B17" s="64"/>
      <c r="C17" s="64"/>
      <c r="D17" s="65" t="b">
        <f>IF(C13="OB-Z",Startovka!I7,IF(C13="OB1",Startovka!I11,IF(C13="OB2",Startovka!I15,IF(C13="OB3",Startovka!I19))))</f>
        <v>0</v>
      </c>
      <c r="E17" s="65" t="b">
        <f>IF(C13="OB-Z",Startovka!K7,IF(C13="OB1",Startovka!K11,IF(C13="OB2",Startovka!K15,IF(C13="OB3",Startovka!K19))))</f>
        <v>0</v>
      </c>
      <c r="F17" s="64"/>
      <c r="G17" s="64"/>
      <c r="H17" s="3"/>
      <c r="I17" s="3"/>
      <c r="J17" s="3"/>
      <c r="K17" s="3"/>
    </row>
    <row r="18" spans="1:11" ht="15.75" customHeight="1">
      <c r="A18" s="63"/>
      <c r="B18" s="31">
        <v>1</v>
      </c>
      <c r="C18" s="32" t="str">
        <f>IF(C13="OB-Z",Cviky!B3,IF(C13="OB1",Cviky!F3,IF(C13="OB2",Cviky!J3,IF(C13="OB3",Cviky!N3," "))))</f>
        <v> </v>
      </c>
      <c r="D18" s="66"/>
      <c r="E18" s="66"/>
      <c r="F18" s="6" t="str">
        <f>IF(C13="OB-Z",Cviky!C3,IF(C13="OB1",Cviky!G3,IF(C13="OB2",Cviky!K3,IF(C13="OB3",Cviky!O3," "))))</f>
        <v> </v>
      </c>
      <c r="G18" s="67" t="e">
        <f>IF(E17="není",H18,I18)</f>
        <v>#VALUE!</v>
      </c>
      <c r="H18" s="68" t="e">
        <f aca="true" t="shared" si="0" ref="H18:H27">SUM(D18*F18)</f>
        <v>#VALUE!</v>
      </c>
      <c r="I18" s="68" t="e">
        <f aca="true" t="shared" si="1" ref="I18:I27">SUM(((D18+E18)*F18)/2)</f>
        <v>#VALUE!</v>
      </c>
      <c r="J18" s="3"/>
      <c r="K18" s="3"/>
    </row>
    <row r="19" spans="1:11" ht="15.75" customHeight="1">
      <c r="A19" s="63"/>
      <c r="B19" s="31">
        <v>2</v>
      </c>
      <c r="C19" s="32" t="str">
        <f>IF(C13="OB-Z",Cviky!B4,IF(C13="OB1",Cviky!F4,IF(C13="OB2",Cviky!J4,IF(C13="OB3",Cviky!N4," "))))</f>
        <v> </v>
      </c>
      <c r="D19" s="66"/>
      <c r="E19" s="66"/>
      <c r="F19" s="6" t="str">
        <f>IF(C13="OB-Z",Cviky!C4,IF(C13="OB1",Cviky!G4,IF(C13="OB2",Cviky!K4,IF(C13="OB3",Cviky!O4," "))))</f>
        <v> </v>
      </c>
      <c r="G19" s="67" t="e">
        <f>IF(E17="není",H19,I19)</f>
        <v>#VALUE!</v>
      </c>
      <c r="H19" s="68" t="e">
        <f t="shared" si="0"/>
        <v>#VALUE!</v>
      </c>
      <c r="I19" s="68" t="e">
        <f t="shared" si="1"/>
        <v>#VALUE!</v>
      </c>
      <c r="J19" s="3"/>
      <c r="K19" s="3"/>
    </row>
    <row r="20" spans="1:11" ht="15.75" customHeight="1">
      <c r="A20" s="63"/>
      <c r="B20" s="31">
        <v>3</v>
      </c>
      <c r="C20" s="32" t="str">
        <f>IF(C13="OB-Z",Cviky!B5,IF(C13="OB1",Cviky!F5,IF(C13="OB2",Cviky!J5,IF(C13="OB3",Cviky!N5," "))))</f>
        <v> </v>
      </c>
      <c r="D20" s="66"/>
      <c r="E20" s="66"/>
      <c r="F20" s="6" t="str">
        <f>IF(C13="OB-Z",Cviky!C5,IF(C13="OB1",Cviky!G5,IF(C13="OB2",Cviky!K5,IF(C13="OB3",Cviky!O5," "))))</f>
        <v> </v>
      </c>
      <c r="G20" s="67" t="e">
        <f>IF(E17="není",H20,I20)</f>
        <v>#VALUE!</v>
      </c>
      <c r="H20" s="68" t="e">
        <f t="shared" si="0"/>
        <v>#VALUE!</v>
      </c>
      <c r="I20" s="68" t="e">
        <f t="shared" si="1"/>
        <v>#VALUE!</v>
      </c>
      <c r="J20" s="3"/>
      <c r="K20" s="3"/>
    </row>
    <row r="21" spans="1:11" ht="15.75" customHeight="1">
      <c r="A21" s="63"/>
      <c r="B21" s="31">
        <v>4</v>
      </c>
      <c r="C21" s="32" t="str">
        <f>IF(C13="OB-Z",Cviky!B6,IF(C13="OB1",Cviky!F6,IF(C13="OB2",Cviky!J6,IF(C13="OB3",Cviky!N6," "))))</f>
        <v> </v>
      </c>
      <c r="D21" s="66"/>
      <c r="E21" s="66"/>
      <c r="F21" s="6" t="str">
        <f>IF(C13="OB-Z",Cviky!C6,IF(C13="OB1",Cviky!G6,IF(C13="OB2",Cviky!K6,IF(C13="OB3",Cviky!O6," "))))</f>
        <v> </v>
      </c>
      <c r="G21" s="67" t="e">
        <f>IF(E17="není",H21,I21)</f>
        <v>#VALUE!</v>
      </c>
      <c r="H21" s="68" t="e">
        <f t="shared" si="0"/>
        <v>#VALUE!</v>
      </c>
      <c r="I21" s="68" t="e">
        <f t="shared" si="1"/>
        <v>#VALUE!</v>
      </c>
      <c r="J21" s="3"/>
      <c r="K21" s="3"/>
    </row>
    <row r="22" spans="1:11" ht="15.75" customHeight="1">
      <c r="A22" s="63"/>
      <c r="B22" s="31">
        <v>5</v>
      </c>
      <c r="C22" s="32" t="str">
        <f>IF(C13="OB-Z",Cviky!B7,IF(C13="OB1",Cviky!F7,IF(C13="OB2",Cviky!J7,IF(C13="OB3",Cviky!N7," "))))</f>
        <v> </v>
      </c>
      <c r="D22" s="66"/>
      <c r="E22" s="66"/>
      <c r="F22" s="6" t="str">
        <f>IF(C13="OB-Z",Cviky!C7,IF(C13="OB1",Cviky!G7,IF(C13="OB2",Cviky!K7,IF(C13="OB3",Cviky!O7," "))))</f>
        <v> </v>
      </c>
      <c r="G22" s="67" t="e">
        <f>IF(E17="není",H22,I22)</f>
        <v>#VALUE!</v>
      </c>
      <c r="H22" s="68" t="e">
        <f t="shared" si="0"/>
        <v>#VALUE!</v>
      </c>
      <c r="I22" s="68" t="e">
        <f t="shared" si="1"/>
        <v>#VALUE!</v>
      </c>
      <c r="J22" s="3"/>
      <c r="K22" s="3"/>
    </row>
    <row r="23" spans="1:11" ht="15.75" customHeight="1">
      <c r="A23" s="63"/>
      <c r="B23" s="31">
        <v>6</v>
      </c>
      <c r="C23" s="32" t="str">
        <f>IF(C13="OB-Z",Cviky!B8,IF(C13="OB1",Cviky!F8,IF(C13="OB2",Cviky!J8,IF(C13="OB3",Cviky!N8," "))))</f>
        <v> </v>
      </c>
      <c r="D23" s="66"/>
      <c r="E23" s="66"/>
      <c r="F23" s="6" t="str">
        <f>IF(C13="OB-Z",Cviky!C8,IF(C13="OB1",Cviky!G8,IF(C13="OB2",Cviky!K8,IF(C13="OB3",Cviky!O8," "))))</f>
        <v> </v>
      </c>
      <c r="G23" s="67" t="e">
        <f>IF(E17="není",H23,I23)</f>
        <v>#VALUE!</v>
      </c>
      <c r="H23" s="68" t="e">
        <f t="shared" si="0"/>
        <v>#VALUE!</v>
      </c>
      <c r="I23" s="68" t="e">
        <f t="shared" si="1"/>
        <v>#VALUE!</v>
      </c>
      <c r="J23" s="3"/>
      <c r="K23" s="3"/>
    </row>
    <row r="24" spans="1:11" ht="15.75" customHeight="1">
      <c r="A24" s="63"/>
      <c r="B24" s="31">
        <v>7</v>
      </c>
      <c r="C24" s="32" t="str">
        <f>IF(C13="OB-Z",Cviky!B9,IF(C13="OB1",Cviky!F9,IF(C13="OB2",Cviky!J9,IF(C13="OB3",Cviky!N9," "))))</f>
        <v> </v>
      </c>
      <c r="D24" s="66"/>
      <c r="E24" s="66"/>
      <c r="F24" s="6" t="str">
        <f>IF(C13="OB-Z",Cviky!C9,IF(C13="OB1",Cviky!G9,IF(C13="OB2",Cviky!K9,IF(C13="OB3",Cviky!O9," "))))</f>
        <v> </v>
      </c>
      <c r="G24" s="67" t="e">
        <f>IF(E17="není",H24,I24)</f>
        <v>#VALUE!</v>
      </c>
      <c r="H24" s="68" t="e">
        <f t="shared" si="0"/>
        <v>#VALUE!</v>
      </c>
      <c r="I24" s="68" t="e">
        <f t="shared" si="1"/>
        <v>#VALUE!</v>
      </c>
      <c r="J24" s="3"/>
      <c r="K24" s="3"/>
    </row>
    <row r="25" spans="1:11" ht="15.75" customHeight="1">
      <c r="A25" s="63"/>
      <c r="B25" s="31">
        <v>8</v>
      </c>
      <c r="C25" s="32" t="str">
        <f>IF(C13="OB-Z",Cviky!B10,IF(C13="OB1",Cviky!F10,IF(C13="OB2",Cviky!J10,IF(C13="OB3",Cviky!N10," "))))</f>
        <v> </v>
      </c>
      <c r="D25" s="66"/>
      <c r="E25" s="66"/>
      <c r="F25" s="6" t="str">
        <f>IF(C13="OB-Z",Cviky!C10,IF(C13="OB1",Cviky!G10,IF(C13="OB2",Cviky!K10,IF(C13="OB3",Cviky!O10," "))))</f>
        <v> </v>
      </c>
      <c r="G25" s="67" t="e">
        <f>IF(E17="není",H25,I25)</f>
        <v>#VALUE!</v>
      </c>
      <c r="H25" s="68" t="e">
        <f t="shared" si="0"/>
        <v>#VALUE!</v>
      </c>
      <c r="I25" s="68" t="e">
        <f t="shared" si="1"/>
        <v>#VALUE!</v>
      </c>
      <c r="J25" s="3"/>
      <c r="K25" s="3"/>
    </row>
    <row r="26" spans="1:11" ht="15.75" customHeight="1">
      <c r="A26" s="63"/>
      <c r="B26" s="31">
        <v>9</v>
      </c>
      <c r="C26" s="32" t="str">
        <f>IF(C13="OB-Z",Cviky!B11,IF(C13="OB1",Cviky!F11,IF(C13="OB2",Cviky!J11,IF(C13="OB3",Cviky!N11," "))))</f>
        <v> </v>
      </c>
      <c r="D26" s="66"/>
      <c r="E26" s="66"/>
      <c r="F26" s="6" t="str">
        <f>IF(C13="OB-Z",Cviky!C11,IF(C13="OB1",Cviky!G11,IF(C13="OB2",Cviky!K11,IF(C13="OB3",Cviky!O11," "))))</f>
        <v> </v>
      </c>
      <c r="G26" s="67" t="e">
        <f>IF(E17="není",H26,I26)</f>
        <v>#VALUE!</v>
      </c>
      <c r="H26" s="68" t="e">
        <f t="shared" si="0"/>
        <v>#VALUE!</v>
      </c>
      <c r="I26" s="68" t="e">
        <f t="shared" si="1"/>
        <v>#VALUE!</v>
      </c>
      <c r="J26" s="3"/>
      <c r="K26" s="3"/>
    </row>
    <row r="27" spans="1:11" ht="15.75" customHeight="1">
      <c r="A27" s="63"/>
      <c r="B27" s="31">
        <v>10</v>
      </c>
      <c r="C27" s="32" t="str">
        <f>IF(C13="OB-Z",Cviky!B12,IF(C13="OB2",Cviky!J12,IF(C13="OB3",Cviky!N12," ")))</f>
        <v> </v>
      </c>
      <c r="D27" s="66"/>
      <c r="E27" s="66"/>
      <c r="F27" s="6" t="str">
        <f>IF(C13="OB-Z",Cviky!C12,IF(C13="OB1",Cviky!G12,IF(C13="OB2",Cviky!K12,IF(C13="OB3",Cviky!O12," "))))</f>
        <v> </v>
      </c>
      <c r="G27" s="67" t="e">
        <f>IF(E17="není",H27,I27)</f>
        <v>#VALUE!</v>
      </c>
      <c r="H27" s="68" t="e">
        <f t="shared" si="0"/>
        <v>#VALUE!</v>
      </c>
      <c r="I27" s="68" t="e">
        <f t="shared" si="1"/>
        <v>#VALUE!</v>
      </c>
      <c r="J27" s="3"/>
      <c r="K27" s="3"/>
    </row>
    <row r="28" spans="1:11" ht="15.75" customHeight="1">
      <c r="A28" s="63"/>
      <c r="B28" s="88" t="s">
        <v>109</v>
      </c>
      <c r="C28" s="88"/>
      <c r="D28" s="91" t="e">
        <f>IF(G13="ano","0",IF(G14="ano",H28-20,SUM(G18:G27)))</f>
        <v>#VALUE!</v>
      </c>
      <c r="E28" s="91"/>
      <c r="F28" s="91"/>
      <c r="G28" s="91"/>
      <c r="H28" s="68" t="e">
        <f>SUM(G18:G27)</f>
        <v>#VALUE!</v>
      </c>
      <c r="I28" s="68"/>
      <c r="J28" s="3"/>
      <c r="K28" s="3"/>
    </row>
    <row r="29" spans="1:11" ht="15.75" customHeight="1">
      <c r="A29" s="63"/>
      <c r="B29" s="88" t="s">
        <v>110</v>
      </c>
      <c r="C29" s="88"/>
      <c r="D29" s="93" t="e">
        <f>IF(G13="ano","Diskvalifikace",IF(Startovka!F2="N","Nenastoupil",IF(D28&gt;=256,"Výborně",IF(D28&gt;=224,"Velmi dobře",IF(D28&gt;=192,"Dobře",IF(D28&lt;=191.9,"Nehodnocen"," "))))))</f>
        <v>#VALUE!</v>
      </c>
      <c r="E29" s="93"/>
      <c r="F29" s="93"/>
      <c r="G29" s="93"/>
      <c r="H29" s="3"/>
      <c r="I29" s="3"/>
      <c r="J29" s="3"/>
      <c r="K29" s="3"/>
    </row>
    <row r="30" spans="1:11" ht="15" customHeight="1">
      <c r="A30" s="61"/>
      <c r="B30" s="69"/>
      <c r="C30" s="69"/>
      <c r="D30" s="69"/>
      <c r="E30" s="69"/>
      <c r="F30" s="69"/>
      <c r="G30" s="69"/>
      <c r="H30" s="48"/>
      <c r="I30" s="3"/>
      <c r="J30" s="3"/>
      <c r="K30" s="3"/>
    </row>
    <row r="31" spans="1:11" ht="15" customHeight="1">
      <c r="A31" s="61"/>
      <c r="B31" s="56"/>
      <c r="C31" s="56"/>
      <c r="D31" s="56"/>
      <c r="E31" s="56"/>
      <c r="F31" s="56"/>
      <c r="G31" s="56"/>
      <c r="H31" s="48"/>
      <c r="I31" s="3"/>
      <c r="J31" s="3"/>
      <c r="K31" s="3"/>
    </row>
    <row r="32" spans="1:11" ht="15" customHeight="1">
      <c r="A32" s="61"/>
      <c r="B32" s="56"/>
      <c r="C32" s="56"/>
      <c r="D32" s="56"/>
      <c r="E32" s="56"/>
      <c r="F32" s="56"/>
      <c r="G32" s="56"/>
      <c r="H32" s="48"/>
      <c r="I32" s="3"/>
      <c r="J32" s="3"/>
      <c r="K32" s="3"/>
    </row>
    <row r="33" spans="1:11" ht="15" customHeight="1">
      <c r="A33" s="61"/>
      <c r="B33" s="56"/>
      <c r="C33" s="56"/>
      <c r="D33" s="56"/>
      <c r="E33" s="56"/>
      <c r="F33" s="56"/>
      <c r="G33" s="56"/>
      <c r="H33" s="48"/>
      <c r="I33" s="3"/>
      <c r="J33" s="3"/>
      <c r="K33" s="3"/>
    </row>
    <row r="34" spans="1:11" ht="15" customHeight="1">
      <c r="A34" s="61"/>
      <c r="B34" s="56"/>
      <c r="C34" s="56"/>
      <c r="D34" s="56"/>
      <c r="E34" s="56"/>
      <c r="F34" s="56"/>
      <c r="G34" s="56"/>
      <c r="H34" s="48"/>
      <c r="I34" s="3"/>
      <c r="J34" s="3"/>
      <c r="K34" s="3"/>
    </row>
    <row r="35" spans="1:11" ht="15" customHeight="1">
      <c r="A35" s="61"/>
      <c r="B35" s="56"/>
      <c r="C35" s="56"/>
      <c r="D35" s="56"/>
      <c r="E35" s="56"/>
      <c r="F35" s="56"/>
      <c r="G35" s="56"/>
      <c r="H35" s="48"/>
      <c r="I35" s="3"/>
      <c r="J35" s="3"/>
      <c r="K35" s="3"/>
    </row>
    <row r="36" spans="1:11" ht="15" customHeight="1">
      <c r="A36" s="70"/>
      <c r="B36" s="57"/>
      <c r="C36" s="57"/>
      <c r="D36" s="57"/>
      <c r="E36" s="57"/>
      <c r="F36" s="57"/>
      <c r="G36" s="57"/>
      <c r="H36" s="48"/>
      <c r="I36" s="3"/>
      <c r="J36" s="3"/>
      <c r="K36" s="3"/>
    </row>
  </sheetData>
  <sheetProtection selectLockedCells="1" selectUnlockedCell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A1:G1"/>
    <mergeCell ref="A2:G2"/>
    <mergeCell ref="C3:G3"/>
    <mergeCell ref="C4:G4"/>
    <mergeCell ref="C5:G5"/>
    <mergeCell ref="D6:G6"/>
  </mergeCells>
  <conditionalFormatting sqref="D18:E27 G18:G27">
    <cfRule type="cellIs" priority="1" dxfId="0" operator="lessThan" stopIfTrue="1">
      <formula>0</formula>
    </cfRule>
  </conditionalFormatting>
  <printOptions/>
  <pageMargins left="0.11805555555555555" right="0.11805555555555555" top="0.19652777777777777" bottom="0.19652777777777777" header="0.5118055555555555" footer="0.19652777777777777"/>
  <pageSetup horizontalDpi="300" verticalDpi="300" orientation="landscape" scale="75"/>
  <headerFooter alignWithMargins="0">
    <oddFooter>&amp;C&amp;"Helvetica Neue,Běžné"&amp;12&amp;P</oddFooter>
  </headerFooter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36"/>
  <sheetViews>
    <sheetView showGridLines="0" zoomScalePageLayoutView="0" workbookViewId="0" topLeftCell="A1">
      <selection activeCell="A1" sqref="A1"/>
    </sheetView>
  </sheetViews>
  <sheetFormatPr defaultColWidth="9.7109375" defaultRowHeight="15" customHeight="1"/>
  <cols>
    <col min="1" max="1" width="14.7109375" style="1" customWidth="1"/>
    <col min="2" max="2" width="7.57421875" style="1" customWidth="1"/>
    <col min="3" max="3" width="69.28125" style="1" customWidth="1"/>
    <col min="4" max="5" width="16.28125" style="1" customWidth="1"/>
    <col min="6" max="6" width="5.8515625" style="1" customWidth="1"/>
    <col min="7" max="7" width="17.7109375" style="1" customWidth="1"/>
    <col min="8" max="8" width="7.57421875" style="1" customWidth="1"/>
    <col min="9" max="9" width="8.7109375" style="1" customWidth="1"/>
    <col min="10" max="11" width="9.00390625" style="1" customWidth="1"/>
    <col min="12" max="16384" width="9.7109375" style="1" customWidth="1"/>
  </cols>
  <sheetData>
    <row r="1" spans="1:11" ht="21" customHeight="1">
      <c r="A1" s="78" t="s">
        <v>91</v>
      </c>
      <c r="B1" s="78"/>
      <c r="C1" s="78"/>
      <c r="D1" s="78"/>
      <c r="E1" s="78"/>
      <c r="F1" s="78"/>
      <c r="G1" s="78"/>
      <c r="H1" s="45"/>
      <c r="I1" s="3"/>
      <c r="J1" s="3"/>
      <c r="K1" s="3"/>
    </row>
    <row r="2" spans="1:11" ht="129.75" customHeight="1">
      <c r="A2" s="79"/>
      <c r="B2" s="79"/>
      <c r="C2" s="79"/>
      <c r="D2" s="79"/>
      <c r="E2" s="79"/>
      <c r="F2" s="79"/>
      <c r="G2" s="79"/>
      <c r="H2" s="45"/>
      <c r="I2" s="3"/>
      <c r="J2" s="3"/>
      <c r="K2" s="3"/>
    </row>
    <row r="3" spans="1:11" ht="15.75" customHeight="1">
      <c r="A3" s="46" t="s">
        <v>92</v>
      </c>
      <c r="B3" s="47"/>
      <c r="C3" s="80" t="str">
        <f>Startovka!I2</f>
        <v>Dana Háková </v>
      </c>
      <c r="D3" s="80"/>
      <c r="E3" s="80"/>
      <c r="F3" s="80"/>
      <c r="G3" s="80"/>
      <c r="H3" s="48"/>
      <c r="I3" s="3"/>
      <c r="J3" s="3"/>
      <c r="K3" s="3"/>
    </row>
    <row r="4" spans="1:11" ht="15.75" customHeight="1">
      <c r="A4" s="46" t="s">
        <v>93</v>
      </c>
      <c r="B4" s="47"/>
      <c r="C4" s="80" t="str">
        <f>Startovka!I3</f>
        <v>Zkoušky Obedience Chomutov </v>
      </c>
      <c r="D4" s="80"/>
      <c r="E4" s="80"/>
      <c r="F4" s="80"/>
      <c r="G4" s="80"/>
      <c r="H4" s="48"/>
      <c r="I4" s="3"/>
      <c r="J4" s="3"/>
      <c r="K4" s="3"/>
    </row>
    <row r="5" spans="1:11" ht="15.75" customHeight="1">
      <c r="A5" s="46" t="s">
        <v>94</v>
      </c>
      <c r="B5" s="47"/>
      <c r="C5" s="81">
        <f>Startovka!I4</f>
        <v>45444</v>
      </c>
      <c r="D5" s="81"/>
      <c r="E5" s="81"/>
      <c r="F5" s="81"/>
      <c r="G5" s="81"/>
      <c r="H5" s="49"/>
      <c r="I5" s="50"/>
      <c r="J5" s="50"/>
      <c r="K5" s="50"/>
    </row>
    <row r="6" spans="1:11" ht="15.75" customHeight="1">
      <c r="A6" s="46" t="s">
        <v>95</v>
      </c>
      <c r="B6" s="47"/>
      <c r="C6" s="51" t="b">
        <f>D17</f>
        <v>0</v>
      </c>
      <c r="D6" s="82" t="b">
        <f>IF(E17="není"," ",E17)</f>
        <v>0</v>
      </c>
      <c r="E6" s="82"/>
      <c r="F6" s="82"/>
      <c r="G6" s="82"/>
      <c r="H6" s="83"/>
      <c r="I6" s="83"/>
      <c r="J6" s="83"/>
      <c r="K6" s="83"/>
    </row>
    <row r="7" spans="1:11" ht="15.75" customHeight="1">
      <c r="A7" s="46" t="s">
        <v>96</v>
      </c>
      <c r="B7" s="47"/>
      <c r="C7" s="51" t="b">
        <f>IF(C13="OB-Z",Startovka!I8,IF(C13="OB1",Startovka!I12,IF(C13="OB2",Startovka!I16,IF(C13="OB3",Startovka!I20))))</f>
        <v>0</v>
      </c>
      <c r="D7" s="82" t="b">
        <f>IF(E17="není"," ",IF(C13="OB-Z",Startovka!K8,IF(C13="OB1",Startovka!K12,IF(C13="OB2",Startovka!K16,IF(C13="OB3",Startovka!K20)))))</f>
        <v>0</v>
      </c>
      <c r="E7" s="82"/>
      <c r="F7" s="82"/>
      <c r="G7" s="82"/>
      <c r="H7" s="52"/>
      <c r="I7" s="53"/>
      <c r="J7" s="53"/>
      <c r="K7" s="53"/>
    </row>
    <row r="8" spans="1:11" ht="15.75" customHeight="1">
      <c r="A8" s="54"/>
      <c r="B8" s="55"/>
      <c r="C8" s="56"/>
      <c r="D8" s="57"/>
      <c r="E8" s="57"/>
      <c r="F8" s="57"/>
      <c r="G8" s="57"/>
      <c r="H8" s="48"/>
      <c r="I8" s="3"/>
      <c r="J8" s="3"/>
      <c r="K8" s="3"/>
    </row>
    <row r="9" spans="1:11" ht="19.5" customHeight="1">
      <c r="A9" s="84" t="s">
        <v>97</v>
      </c>
      <c r="B9" s="84"/>
      <c r="C9" s="58">
        <f>Startovka!B34</f>
        <v>0</v>
      </c>
      <c r="D9" s="85" t="s">
        <v>98</v>
      </c>
      <c r="E9" s="85"/>
      <c r="F9" s="85"/>
      <c r="G9" s="85"/>
      <c r="H9" s="3"/>
      <c r="I9" s="3"/>
      <c r="J9" s="3"/>
      <c r="K9" s="3"/>
    </row>
    <row r="10" spans="1:11" ht="19.5" customHeight="1">
      <c r="A10" s="84" t="s">
        <v>99</v>
      </c>
      <c r="B10" s="84"/>
      <c r="C10" s="58">
        <f>Startovka!C34</f>
        <v>0</v>
      </c>
      <c r="D10" s="86" t="s">
        <v>100</v>
      </c>
      <c r="E10" s="86"/>
      <c r="F10" s="86"/>
      <c r="G10" s="86"/>
      <c r="H10" s="3"/>
      <c r="I10" s="3"/>
      <c r="J10" s="3"/>
      <c r="K10" s="3"/>
    </row>
    <row r="11" spans="1:11" ht="19.5" customHeight="1">
      <c r="A11" s="84" t="s">
        <v>101</v>
      </c>
      <c r="B11" s="84"/>
      <c r="C11" s="58">
        <f>Startovka!D34</f>
        <v>0</v>
      </c>
      <c r="D11" s="86"/>
      <c r="E11" s="86"/>
      <c r="F11" s="86"/>
      <c r="G11" s="86"/>
      <c r="H11" s="3"/>
      <c r="I11" s="3"/>
      <c r="J11" s="3"/>
      <c r="K11" s="3"/>
    </row>
    <row r="12" spans="1:11" ht="19.5" customHeight="1">
      <c r="A12" s="84" t="s">
        <v>102</v>
      </c>
      <c r="B12" s="84"/>
      <c r="C12" s="58">
        <f>Startovka!A34</f>
        <v>0</v>
      </c>
      <c r="D12" s="86"/>
      <c r="E12" s="86"/>
      <c r="F12" s="86"/>
      <c r="G12" s="86"/>
      <c r="H12" s="3"/>
      <c r="I12" s="3"/>
      <c r="J12" s="3"/>
      <c r="K12" s="3"/>
    </row>
    <row r="13" spans="1:11" ht="19.5" customHeight="1">
      <c r="A13" s="84" t="s">
        <v>103</v>
      </c>
      <c r="B13" s="84"/>
      <c r="C13" s="58">
        <f>Startovka!E34</f>
        <v>0</v>
      </c>
      <c r="D13" s="87" t="s">
        <v>104</v>
      </c>
      <c r="E13" s="87"/>
      <c r="F13" s="87"/>
      <c r="G13" s="28"/>
      <c r="H13" s="3"/>
      <c r="I13" s="3"/>
      <c r="J13" s="3"/>
      <c r="K13" s="3"/>
    </row>
    <row r="14" spans="1:11" ht="19.5" customHeight="1">
      <c r="A14" s="84" t="s">
        <v>105</v>
      </c>
      <c r="B14" s="84"/>
      <c r="C14" s="59" t="str">
        <f>Výsledky!G34</f>
        <v>neurčeno</v>
      </c>
      <c r="D14" s="87" t="str">
        <f>IF(C13="OB3","Žlutá karta"," ")</f>
        <v> </v>
      </c>
      <c r="E14" s="87"/>
      <c r="F14" s="87"/>
      <c r="G14" s="28"/>
      <c r="H14" s="3"/>
      <c r="I14" s="3"/>
      <c r="J14" s="3"/>
      <c r="K14" s="3"/>
    </row>
    <row r="15" spans="1:11" ht="15" customHeight="1">
      <c r="A15" s="61"/>
      <c r="B15" s="57"/>
      <c r="C15" s="57"/>
      <c r="D15" s="62"/>
      <c r="E15" s="62"/>
      <c r="F15" s="62"/>
      <c r="G15" s="62"/>
      <c r="H15" s="48"/>
      <c r="I15" s="3"/>
      <c r="J15" s="3"/>
      <c r="K15" s="3"/>
    </row>
    <row r="16" spans="1:11" ht="47.25" customHeight="1">
      <c r="A16" s="63"/>
      <c r="B16" s="30" t="s">
        <v>52</v>
      </c>
      <c r="C16" s="30" t="s">
        <v>53</v>
      </c>
      <c r="D16" s="30" t="s">
        <v>106</v>
      </c>
      <c r="E16" s="30" t="s">
        <v>107</v>
      </c>
      <c r="F16" s="30" t="s">
        <v>54</v>
      </c>
      <c r="G16" s="30" t="s">
        <v>108</v>
      </c>
      <c r="H16" s="3"/>
      <c r="I16" s="3"/>
      <c r="J16" s="3"/>
      <c r="K16" s="3"/>
    </row>
    <row r="17" spans="1:11" ht="25.5" customHeight="1">
      <c r="A17" s="63"/>
      <c r="B17" s="64"/>
      <c r="C17" s="64"/>
      <c r="D17" s="65" t="b">
        <f>IF(C13="OB-Z",Startovka!I7,IF(C13="OB1",Startovka!I11,IF(C13="OB2",Startovka!I15,IF(C13="OB3",Startovka!I19))))</f>
        <v>0</v>
      </c>
      <c r="E17" s="65" t="b">
        <f>IF(C13="OB-Z",Startovka!K7,IF(C13="OB1",Startovka!K11,IF(C13="OB2",Startovka!K15,IF(C13="OB3",Startovka!K19))))</f>
        <v>0</v>
      </c>
      <c r="F17" s="64"/>
      <c r="G17" s="64"/>
      <c r="H17" s="3"/>
      <c r="I17" s="3"/>
      <c r="J17" s="3"/>
      <c r="K17" s="3"/>
    </row>
    <row r="18" spans="1:11" ht="15.75" customHeight="1">
      <c r="A18" s="63"/>
      <c r="B18" s="31">
        <v>1</v>
      </c>
      <c r="C18" s="32" t="str">
        <f>IF(C13="OB-Z",Cviky!B3,IF(C13="OB1",Cviky!F3,IF(C13="OB2",Cviky!J3,IF(C13="OB3",Cviky!N3," "))))</f>
        <v> </v>
      </c>
      <c r="D18" s="66"/>
      <c r="E18" s="66"/>
      <c r="F18" s="6" t="str">
        <f>IF(C13="OB-Z",Cviky!C3,IF(C13="OB1",Cviky!G3,IF(C13="OB2",Cviky!K3,IF(C13="OB3",Cviky!O3," "))))</f>
        <v> </v>
      </c>
      <c r="G18" s="67" t="e">
        <f>IF(E17="není",H18,I18)</f>
        <v>#VALUE!</v>
      </c>
      <c r="H18" s="68" t="e">
        <f aca="true" t="shared" si="0" ref="H18:H27">SUM(D18*F18)</f>
        <v>#VALUE!</v>
      </c>
      <c r="I18" s="68" t="e">
        <f aca="true" t="shared" si="1" ref="I18:I27">SUM(((D18+E18)*F18)/2)</f>
        <v>#VALUE!</v>
      </c>
      <c r="J18" s="3"/>
      <c r="K18" s="3"/>
    </row>
    <row r="19" spans="1:11" ht="15.75" customHeight="1">
      <c r="A19" s="63"/>
      <c r="B19" s="31">
        <v>2</v>
      </c>
      <c r="C19" s="32" t="str">
        <f>IF(C13="OB-Z",Cviky!B4,IF(C13="OB1",Cviky!F4,IF(C13="OB2",Cviky!J4,IF(C13="OB3",Cviky!N4," "))))</f>
        <v> </v>
      </c>
      <c r="D19" s="66"/>
      <c r="E19" s="66"/>
      <c r="F19" s="6" t="str">
        <f>IF(C13="OB-Z",Cviky!C4,IF(C13="OB1",Cviky!G4,IF(C13="OB2",Cviky!K4,IF(C13="OB3",Cviky!O4," "))))</f>
        <v> </v>
      </c>
      <c r="G19" s="67" t="e">
        <f>IF(E17="není",H19,I19)</f>
        <v>#VALUE!</v>
      </c>
      <c r="H19" s="68" t="e">
        <f t="shared" si="0"/>
        <v>#VALUE!</v>
      </c>
      <c r="I19" s="68" t="e">
        <f t="shared" si="1"/>
        <v>#VALUE!</v>
      </c>
      <c r="J19" s="3"/>
      <c r="K19" s="3"/>
    </row>
    <row r="20" spans="1:11" ht="15.75" customHeight="1">
      <c r="A20" s="63"/>
      <c r="B20" s="31">
        <v>3</v>
      </c>
      <c r="C20" s="32" t="str">
        <f>IF(C13="OB-Z",Cviky!B5,IF(C13="OB1",Cviky!F5,IF(C13="OB2",Cviky!J5,IF(C13="OB3",Cviky!N5," "))))</f>
        <v> </v>
      </c>
      <c r="D20" s="66"/>
      <c r="E20" s="66"/>
      <c r="F20" s="6" t="str">
        <f>IF(C13="OB-Z",Cviky!C5,IF(C13="OB1",Cviky!G5,IF(C13="OB2",Cviky!K5,IF(C13="OB3",Cviky!O5," "))))</f>
        <v> </v>
      </c>
      <c r="G20" s="67" t="e">
        <f>IF(E17="není",H20,I20)</f>
        <v>#VALUE!</v>
      </c>
      <c r="H20" s="68" t="e">
        <f t="shared" si="0"/>
        <v>#VALUE!</v>
      </c>
      <c r="I20" s="68" t="e">
        <f t="shared" si="1"/>
        <v>#VALUE!</v>
      </c>
      <c r="J20" s="3"/>
      <c r="K20" s="3"/>
    </row>
    <row r="21" spans="1:11" ht="15.75" customHeight="1">
      <c r="A21" s="63"/>
      <c r="B21" s="31">
        <v>4</v>
      </c>
      <c r="C21" s="32" t="str">
        <f>IF(C13="OB-Z",Cviky!B6,IF(C13="OB1",Cviky!F6,IF(C13="OB2",Cviky!J6,IF(C13="OB3",Cviky!N6," "))))</f>
        <v> </v>
      </c>
      <c r="D21" s="66"/>
      <c r="E21" s="66"/>
      <c r="F21" s="6" t="str">
        <f>IF(C13="OB-Z",Cviky!C6,IF(C13="OB1",Cviky!G6,IF(C13="OB2",Cviky!K6,IF(C13="OB3",Cviky!O6," "))))</f>
        <v> </v>
      </c>
      <c r="G21" s="67" t="e">
        <f>IF(E17="není",H21,I21)</f>
        <v>#VALUE!</v>
      </c>
      <c r="H21" s="68" t="e">
        <f t="shared" si="0"/>
        <v>#VALUE!</v>
      </c>
      <c r="I21" s="68" t="e">
        <f t="shared" si="1"/>
        <v>#VALUE!</v>
      </c>
      <c r="J21" s="3"/>
      <c r="K21" s="3"/>
    </row>
    <row r="22" spans="1:11" ht="15.75" customHeight="1">
      <c r="A22" s="63"/>
      <c r="B22" s="31">
        <v>5</v>
      </c>
      <c r="C22" s="32" t="str">
        <f>IF(C13="OB-Z",Cviky!B7,IF(C13="OB1",Cviky!F7,IF(C13="OB2",Cviky!J7,IF(C13="OB3",Cviky!N7," "))))</f>
        <v> </v>
      </c>
      <c r="D22" s="66"/>
      <c r="E22" s="66"/>
      <c r="F22" s="6" t="str">
        <f>IF(C13="OB-Z",Cviky!C7,IF(C13="OB1",Cviky!G7,IF(C13="OB2",Cviky!K7,IF(C13="OB3",Cviky!O7," "))))</f>
        <v> </v>
      </c>
      <c r="G22" s="67" t="e">
        <f>IF(E17="není",H22,I22)</f>
        <v>#VALUE!</v>
      </c>
      <c r="H22" s="68" t="e">
        <f t="shared" si="0"/>
        <v>#VALUE!</v>
      </c>
      <c r="I22" s="68" t="e">
        <f t="shared" si="1"/>
        <v>#VALUE!</v>
      </c>
      <c r="J22" s="3"/>
      <c r="K22" s="3"/>
    </row>
    <row r="23" spans="1:11" ht="15.75" customHeight="1">
      <c r="A23" s="63"/>
      <c r="B23" s="31">
        <v>6</v>
      </c>
      <c r="C23" s="32" t="str">
        <f>IF(C13="OB-Z",Cviky!B8,IF(C13="OB1",Cviky!F8,IF(C13="OB2",Cviky!J8,IF(C13="OB3",Cviky!N8," "))))</f>
        <v> </v>
      </c>
      <c r="D23" s="66"/>
      <c r="E23" s="66"/>
      <c r="F23" s="6" t="str">
        <f>IF(C13="OB-Z",Cviky!C8,IF(C13="OB1",Cviky!G8,IF(C13="OB2",Cviky!K8,IF(C13="OB3",Cviky!O8," "))))</f>
        <v> </v>
      </c>
      <c r="G23" s="67" t="e">
        <f>IF(E17="není",H23,I23)</f>
        <v>#VALUE!</v>
      </c>
      <c r="H23" s="68" t="e">
        <f t="shared" si="0"/>
        <v>#VALUE!</v>
      </c>
      <c r="I23" s="68" t="e">
        <f t="shared" si="1"/>
        <v>#VALUE!</v>
      </c>
      <c r="J23" s="3"/>
      <c r="K23" s="3"/>
    </row>
    <row r="24" spans="1:11" ht="15.75" customHeight="1">
      <c r="A24" s="63"/>
      <c r="B24" s="31">
        <v>7</v>
      </c>
      <c r="C24" s="32" t="str">
        <f>IF(C13="OB-Z",Cviky!B9,IF(C13="OB1",Cviky!F9,IF(C13="OB2",Cviky!J9,IF(C13="OB3",Cviky!N9," "))))</f>
        <v> </v>
      </c>
      <c r="D24" s="66"/>
      <c r="E24" s="66"/>
      <c r="F24" s="6" t="str">
        <f>IF(C13="OB-Z",Cviky!C9,IF(C13="OB1",Cviky!G9,IF(C13="OB2",Cviky!K9,IF(C13="OB3",Cviky!O9," "))))</f>
        <v> </v>
      </c>
      <c r="G24" s="67" t="e">
        <f>IF(E17="není",H24,I24)</f>
        <v>#VALUE!</v>
      </c>
      <c r="H24" s="68" t="e">
        <f t="shared" si="0"/>
        <v>#VALUE!</v>
      </c>
      <c r="I24" s="68" t="e">
        <f t="shared" si="1"/>
        <v>#VALUE!</v>
      </c>
      <c r="J24" s="3"/>
      <c r="K24" s="3"/>
    </row>
    <row r="25" spans="1:11" ht="15.75" customHeight="1">
      <c r="A25" s="63"/>
      <c r="B25" s="31">
        <v>8</v>
      </c>
      <c r="C25" s="32" t="str">
        <f>IF(C13="OB-Z",Cviky!B10,IF(C13="OB1",Cviky!F10,IF(C13="OB2",Cviky!J10,IF(C13="OB3",Cviky!N10," "))))</f>
        <v> </v>
      </c>
      <c r="D25" s="66"/>
      <c r="E25" s="66"/>
      <c r="F25" s="6" t="str">
        <f>IF(C13="OB-Z",Cviky!C10,IF(C13="OB1",Cviky!G10,IF(C13="OB2",Cviky!K10,IF(C13="OB3",Cviky!O10," "))))</f>
        <v> </v>
      </c>
      <c r="G25" s="67" t="e">
        <f>IF(E17="není",H25,I25)</f>
        <v>#VALUE!</v>
      </c>
      <c r="H25" s="68" t="e">
        <f t="shared" si="0"/>
        <v>#VALUE!</v>
      </c>
      <c r="I25" s="68" t="e">
        <f t="shared" si="1"/>
        <v>#VALUE!</v>
      </c>
      <c r="J25" s="3"/>
      <c r="K25" s="3"/>
    </row>
    <row r="26" spans="1:11" ht="15.75" customHeight="1">
      <c r="A26" s="63"/>
      <c r="B26" s="31">
        <v>9</v>
      </c>
      <c r="C26" s="32" t="str">
        <f>IF(C13="OB-Z",Cviky!B11,IF(C13="OB1",Cviky!F11,IF(C13="OB2",Cviky!J11,IF(C13="OB3",Cviky!N11," "))))</f>
        <v> </v>
      </c>
      <c r="D26" s="66"/>
      <c r="E26" s="66"/>
      <c r="F26" s="6" t="str">
        <f>IF(C13="OB-Z",Cviky!C11,IF(C13="OB1",Cviky!G11,IF(C13="OB2",Cviky!K11,IF(C13="OB3",Cviky!O11," "))))</f>
        <v> </v>
      </c>
      <c r="G26" s="67" t="e">
        <f>IF(E17="není",H26,I26)</f>
        <v>#VALUE!</v>
      </c>
      <c r="H26" s="68" t="e">
        <f t="shared" si="0"/>
        <v>#VALUE!</v>
      </c>
      <c r="I26" s="68" t="e">
        <f t="shared" si="1"/>
        <v>#VALUE!</v>
      </c>
      <c r="J26" s="3"/>
      <c r="K26" s="3"/>
    </row>
    <row r="27" spans="1:11" ht="15.75" customHeight="1">
      <c r="A27" s="63"/>
      <c r="B27" s="31">
        <v>10</v>
      </c>
      <c r="C27" s="32" t="str">
        <f>IF(C13="OB-Z",Cviky!B12,IF(C13="OB2",Cviky!J12,IF(C13="OB3",Cviky!N12," ")))</f>
        <v> </v>
      </c>
      <c r="D27" s="66"/>
      <c r="E27" s="66"/>
      <c r="F27" s="6" t="str">
        <f>IF(C13="OB-Z",Cviky!C12,IF(C13="OB1",Cviky!G12,IF(C13="OB2",Cviky!K12,IF(C13="OB3",Cviky!O12," "))))</f>
        <v> </v>
      </c>
      <c r="G27" s="67" t="e">
        <f>IF(E17="není",H27,I27)</f>
        <v>#VALUE!</v>
      </c>
      <c r="H27" s="68" t="e">
        <f t="shared" si="0"/>
        <v>#VALUE!</v>
      </c>
      <c r="I27" s="68" t="e">
        <f t="shared" si="1"/>
        <v>#VALUE!</v>
      </c>
      <c r="J27" s="3"/>
      <c r="K27" s="3"/>
    </row>
    <row r="28" spans="1:11" ht="15.75" customHeight="1">
      <c r="A28" s="63"/>
      <c r="B28" s="88" t="s">
        <v>109</v>
      </c>
      <c r="C28" s="88"/>
      <c r="D28" s="91" t="e">
        <f>IF(G13="ano","0",IF(G14="ano",H28-20,SUM(G18:G27)))</f>
        <v>#VALUE!</v>
      </c>
      <c r="E28" s="91"/>
      <c r="F28" s="91"/>
      <c r="G28" s="91"/>
      <c r="H28" s="68" t="e">
        <f>SUM(G18:G27)</f>
        <v>#VALUE!</v>
      </c>
      <c r="I28" s="68"/>
      <c r="J28" s="3"/>
      <c r="K28" s="3"/>
    </row>
    <row r="29" spans="1:11" ht="15.75" customHeight="1">
      <c r="A29" s="63"/>
      <c r="B29" s="88" t="s">
        <v>110</v>
      </c>
      <c r="C29" s="88"/>
      <c r="D29" s="93" t="e">
        <f>IF(G13="ano","Diskvalifikace",IF(Startovka!F2="N","Nenastoupil",IF(D28&gt;=256,"Výborně",IF(D28&gt;=224,"Velmi dobře",IF(D28&gt;=192,"Dobře",IF(D28&lt;=191.9,"Nehodnocen"," "))))))</f>
        <v>#VALUE!</v>
      </c>
      <c r="E29" s="93"/>
      <c r="F29" s="93"/>
      <c r="G29" s="93"/>
      <c r="H29" s="3"/>
      <c r="I29" s="3"/>
      <c r="J29" s="3"/>
      <c r="K29" s="3"/>
    </row>
    <row r="30" spans="1:11" ht="15" customHeight="1">
      <c r="A30" s="61"/>
      <c r="B30" s="69"/>
      <c r="C30" s="69"/>
      <c r="D30" s="69"/>
      <c r="E30" s="69"/>
      <c r="F30" s="69"/>
      <c r="G30" s="69"/>
      <c r="H30" s="48"/>
      <c r="I30" s="3"/>
      <c r="J30" s="3"/>
      <c r="K30" s="3"/>
    </row>
    <row r="31" spans="1:11" ht="15" customHeight="1">
      <c r="A31" s="61"/>
      <c r="B31" s="56"/>
      <c r="C31" s="56"/>
      <c r="D31" s="56"/>
      <c r="E31" s="56"/>
      <c r="F31" s="56"/>
      <c r="G31" s="56"/>
      <c r="H31" s="48"/>
      <c r="I31" s="3"/>
      <c r="J31" s="3"/>
      <c r="K31" s="3"/>
    </row>
    <row r="32" spans="1:11" ht="15" customHeight="1">
      <c r="A32" s="61"/>
      <c r="B32" s="56"/>
      <c r="C32" s="56"/>
      <c r="D32" s="56"/>
      <c r="E32" s="56"/>
      <c r="F32" s="56"/>
      <c r="G32" s="56"/>
      <c r="H32" s="48"/>
      <c r="I32" s="3"/>
      <c r="J32" s="3"/>
      <c r="K32" s="3"/>
    </row>
    <row r="33" spans="1:11" ht="15" customHeight="1">
      <c r="A33" s="61"/>
      <c r="B33" s="56"/>
      <c r="C33" s="56"/>
      <c r="D33" s="56"/>
      <c r="E33" s="56"/>
      <c r="F33" s="56"/>
      <c r="G33" s="56"/>
      <c r="H33" s="48"/>
      <c r="I33" s="3"/>
      <c r="J33" s="3"/>
      <c r="K33" s="3"/>
    </row>
    <row r="34" spans="1:11" ht="15" customHeight="1">
      <c r="A34" s="61"/>
      <c r="B34" s="56"/>
      <c r="C34" s="56"/>
      <c r="D34" s="56"/>
      <c r="E34" s="56"/>
      <c r="F34" s="56"/>
      <c r="G34" s="56"/>
      <c r="H34" s="48"/>
      <c r="I34" s="3"/>
      <c r="J34" s="3"/>
      <c r="K34" s="3"/>
    </row>
    <row r="35" spans="1:11" ht="15" customHeight="1">
      <c r="A35" s="61"/>
      <c r="B35" s="56"/>
      <c r="C35" s="56"/>
      <c r="D35" s="56"/>
      <c r="E35" s="56"/>
      <c r="F35" s="56"/>
      <c r="G35" s="56"/>
      <c r="H35" s="48"/>
      <c r="I35" s="3"/>
      <c r="J35" s="3"/>
      <c r="K35" s="3"/>
    </row>
    <row r="36" spans="1:11" ht="15" customHeight="1">
      <c r="A36" s="70"/>
      <c r="B36" s="57"/>
      <c r="C36" s="57"/>
      <c r="D36" s="57"/>
      <c r="E36" s="57"/>
      <c r="F36" s="57"/>
      <c r="G36" s="57"/>
      <c r="H36" s="48"/>
      <c r="I36" s="3"/>
      <c r="J36" s="3"/>
      <c r="K36" s="3"/>
    </row>
  </sheetData>
  <sheetProtection selectLockedCells="1" selectUnlockedCell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A1:G1"/>
    <mergeCell ref="A2:G2"/>
    <mergeCell ref="C3:G3"/>
    <mergeCell ref="C4:G4"/>
    <mergeCell ref="C5:G5"/>
    <mergeCell ref="D6:G6"/>
  </mergeCells>
  <conditionalFormatting sqref="D18:E27 G18:G27">
    <cfRule type="cellIs" priority="1" dxfId="0" operator="lessThan" stopIfTrue="1">
      <formula>0</formula>
    </cfRule>
  </conditionalFormatting>
  <printOptions/>
  <pageMargins left="0.11805555555555555" right="0.11805555555555555" top="0.19652777777777777" bottom="0.19652777777777777" header="0.5118055555555555" footer="0.19652777777777777"/>
  <pageSetup horizontalDpi="300" verticalDpi="300" orientation="landscape" scale="75"/>
  <headerFooter alignWithMargins="0">
    <oddFooter>&amp;C&amp;"Helvetica Neue,Běžné"&amp;12&amp;P</oddFooter>
  </headerFooter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36"/>
  <sheetViews>
    <sheetView showGridLines="0" zoomScalePageLayoutView="0" workbookViewId="0" topLeftCell="A1">
      <selection activeCell="A1" sqref="A1"/>
    </sheetView>
  </sheetViews>
  <sheetFormatPr defaultColWidth="9.7109375" defaultRowHeight="15" customHeight="1"/>
  <cols>
    <col min="1" max="1" width="14.7109375" style="1" customWidth="1"/>
    <col min="2" max="2" width="7.57421875" style="1" customWidth="1"/>
    <col min="3" max="3" width="69.28125" style="1" customWidth="1"/>
    <col min="4" max="5" width="16.28125" style="1" customWidth="1"/>
    <col min="6" max="6" width="5.8515625" style="1" customWidth="1"/>
    <col min="7" max="7" width="17.7109375" style="1" customWidth="1"/>
    <col min="8" max="8" width="7.57421875" style="1" customWidth="1"/>
    <col min="9" max="9" width="8.7109375" style="1" customWidth="1"/>
    <col min="10" max="11" width="9.00390625" style="1" customWidth="1"/>
    <col min="12" max="16384" width="9.7109375" style="1" customWidth="1"/>
  </cols>
  <sheetData>
    <row r="1" spans="1:11" ht="21" customHeight="1">
      <c r="A1" s="78" t="s">
        <v>91</v>
      </c>
      <c r="B1" s="78"/>
      <c r="C1" s="78"/>
      <c r="D1" s="78"/>
      <c r="E1" s="78"/>
      <c r="F1" s="78"/>
      <c r="G1" s="78"/>
      <c r="H1" s="45"/>
      <c r="I1" s="3"/>
      <c r="J1" s="3"/>
      <c r="K1" s="3"/>
    </row>
    <row r="2" spans="1:11" ht="129.75" customHeight="1">
      <c r="A2" s="79"/>
      <c r="B2" s="79"/>
      <c r="C2" s="79"/>
      <c r="D2" s="79"/>
      <c r="E2" s="79"/>
      <c r="F2" s="79"/>
      <c r="G2" s="79"/>
      <c r="H2" s="45"/>
      <c r="I2" s="3"/>
      <c r="J2" s="3"/>
      <c r="K2" s="3"/>
    </row>
    <row r="3" spans="1:11" ht="15.75" customHeight="1">
      <c r="A3" s="46" t="s">
        <v>92</v>
      </c>
      <c r="B3" s="47"/>
      <c r="C3" s="80" t="str">
        <f>Startovka!I2</f>
        <v>Dana Háková </v>
      </c>
      <c r="D3" s="80"/>
      <c r="E3" s="80"/>
      <c r="F3" s="80"/>
      <c r="G3" s="80"/>
      <c r="H3" s="48"/>
      <c r="I3" s="3"/>
      <c r="J3" s="3"/>
      <c r="K3" s="3"/>
    </row>
    <row r="4" spans="1:11" ht="15.75" customHeight="1">
      <c r="A4" s="46" t="s">
        <v>93</v>
      </c>
      <c r="B4" s="47"/>
      <c r="C4" s="80" t="str">
        <f>Startovka!I3</f>
        <v>Zkoušky Obedience Chomutov </v>
      </c>
      <c r="D4" s="80"/>
      <c r="E4" s="80"/>
      <c r="F4" s="80"/>
      <c r="G4" s="80"/>
      <c r="H4" s="48"/>
      <c r="I4" s="3"/>
      <c r="J4" s="3"/>
      <c r="K4" s="3"/>
    </row>
    <row r="5" spans="1:11" ht="15.75" customHeight="1">
      <c r="A5" s="46" t="s">
        <v>94</v>
      </c>
      <c r="B5" s="47"/>
      <c r="C5" s="81">
        <f>Startovka!I4</f>
        <v>45444</v>
      </c>
      <c r="D5" s="81"/>
      <c r="E5" s="81"/>
      <c r="F5" s="81"/>
      <c r="G5" s="81"/>
      <c r="H5" s="49"/>
      <c r="I5" s="50"/>
      <c r="J5" s="50"/>
      <c r="K5" s="50"/>
    </row>
    <row r="6" spans="1:11" ht="15.75" customHeight="1">
      <c r="A6" s="46" t="s">
        <v>95</v>
      </c>
      <c r="B6" s="47"/>
      <c r="C6" s="51" t="b">
        <f>D17</f>
        <v>0</v>
      </c>
      <c r="D6" s="82" t="b">
        <f>IF(E17="není"," ",E17)</f>
        <v>0</v>
      </c>
      <c r="E6" s="82"/>
      <c r="F6" s="82"/>
      <c r="G6" s="82"/>
      <c r="H6" s="83"/>
      <c r="I6" s="83"/>
      <c r="J6" s="83"/>
      <c r="K6" s="83"/>
    </row>
    <row r="7" spans="1:11" ht="15.75" customHeight="1">
      <c r="A7" s="46" t="s">
        <v>96</v>
      </c>
      <c r="B7" s="47"/>
      <c r="C7" s="51" t="b">
        <f>IF(C13="OB-Z",Startovka!I8,IF(C13="OB1",Startovka!I12,IF(C13="OB2",Startovka!I16,IF(C13="OB3",Startovka!I20))))</f>
        <v>0</v>
      </c>
      <c r="D7" s="82" t="b">
        <f>IF(E17="není"," ",IF(C13="OB-Z",Startovka!K8,IF(C13="OB1",Startovka!K12,IF(C13="OB2",Startovka!K16,IF(C13="OB3",Startovka!K20)))))</f>
        <v>0</v>
      </c>
      <c r="E7" s="82"/>
      <c r="F7" s="82"/>
      <c r="G7" s="82"/>
      <c r="H7" s="52"/>
      <c r="I7" s="53"/>
      <c r="J7" s="53"/>
      <c r="K7" s="53"/>
    </row>
    <row r="8" spans="1:11" ht="15.75" customHeight="1">
      <c r="A8" s="54"/>
      <c r="B8" s="55"/>
      <c r="C8" s="56"/>
      <c r="D8" s="57"/>
      <c r="E8" s="57"/>
      <c r="F8" s="57"/>
      <c r="G8" s="57"/>
      <c r="H8" s="48"/>
      <c r="I8" s="3"/>
      <c r="J8" s="3"/>
      <c r="K8" s="3"/>
    </row>
    <row r="9" spans="1:11" ht="19.5" customHeight="1">
      <c r="A9" s="84" t="s">
        <v>97</v>
      </c>
      <c r="B9" s="84"/>
      <c r="C9" s="58">
        <f>Startovka!B35</f>
        <v>0</v>
      </c>
      <c r="D9" s="85" t="s">
        <v>98</v>
      </c>
      <c r="E9" s="85"/>
      <c r="F9" s="85"/>
      <c r="G9" s="85"/>
      <c r="H9" s="3"/>
      <c r="I9" s="3"/>
      <c r="J9" s="3"/>
      <c r="K9" s="3"/>
    </row>
    <row r="10" spans="1:11" ht="19.5" customHeight="1">
      <c r="A10" s="84" t="s">
        <v>99</v>
      </c>
      <c r="B10" s="84"/>
      <c r="C10" s="58">
        <f>Startovka!C35</f>
        <v>0</v>
      </c>
      <c r="D10" s="86" t="s">
        <v>100</v>
      </c>
      <c r="E10" s="86"/>
      <c r="F10" s="86"/>
      <c r="G10" s="86"/>
      <c r="H10" s="3"/>
      <c r="I10" s="3"/>
      <c r="J10" s="3"/>
      <c r="K10" s="3"/>
    </row>
    <row r="11" spans="1:11" ht="19.5" customHeight="1">
      <c r="A11" s="84" t="s">
        <v>101</v>
      </c>
      <c r="B11" s="84"/>
      <c r="C11" s="58">
        <f>Startovka!D35</f>
        <v>0</v>
      </c>
      <c r="D11" s="86"/>
      <c r="E11" s="86"/>
      <c r="F11" s="86"/>
      <c r="G11" s="86"/>
      <c r="H11" s="3"/>
      <c r="I11" s="3"/>
      <c r="J11" s="3"/>
      <c r="K11" s="3"/>
    </row>
    <row r="12" spans="1:11" ht="19.5" customHeight="1">
      <c r="A12" s="84" t="s">
        <v>102</v>
      </c>
      <c r="B12" s="84"/>
      <c r="C12" s="58">
        <f>Startovka!A35</f>
        <v>0</v>
      </c>
      <c r="D12" s="86"/>
      <c r="E12" s="86"/>
      <c r="F12" s="86"/>
      <c r="G12" s="86"/>
      <c r="H12" s="3"/>
      <c r="I12" s="3"/>
      <c r="J12" s="3"/>
      <c r="K12" s="3"/>
    </row>
    <row r="13" spans="1:11" ht="19.5" customHeight="1">
      <c r="A13" s="84" t="s">
        <v>103</v>
      </c>
      <c r="B13" s="84"/>
      <c r="C13" s="58">
        <f>Startovka!E35</f>
        <v>0</v>
      </c>
      <c r="D13" s="87" t="s">
        <v>104</v>
      </c>
      <c r="E13" s="87"/>
      <c r="F13" s="87"/>
      <c r="G13" s="28"/>
      <c r="H13" s="3"/>
      <c r="I13" s="3"/>
      <c r="J13" s="3"/>
      <c r="K13" s="3"/>
    </row>
    <row r="14" spans="1:11" ht="19.5" customHeight="1">
      <c r="A14" s="84" t="s">
        <v>105</v>
      </c>
      <c r="B14" s="84"/>
      <c r="C14" s="59" t="str">
        <f>Výsledky!G35</f>
        <v>neurčeno</v>
      </c>
      <c r="D14" s="87" t="str">
        <f>IF(C13="OB3","Žlutá karta"," ")</f>
        <v> </v>
      </c>
      <c r="E14" s="87"/>
      <c r="F14" s="87"/>
      <c r="G14" s="28"/>
      <c r="H14" s="3"/>
      <c r="I14" s="3"/>
      <c r="J14" s="3"/>
      <c r="K14" s="3"/>
    </row>
    <row r="15" spans="1:11" ht="15" customHeight="1">
      <c r="A15" s="61"/>
      <c r="B15" s="57"/>
      <c r="C15" s="57"/>
      <c r="D15" s="62"/>
      <c r="E15" s="62"/>
      <c r="F15" s="62"/>
      <c r="G15" s="62"/>
      <c r="H15" s="48"/>
      <c r="I15" s="3"/>
      <c r="J15" s="3"/>
      <c r="K15" s="3"/>
    </row>
    <row r="16" spans="1:11" ht="47.25" customHeight="1">
      <c r="A16" s="63"/>
      <c r="B16" s="30" t="s">
        <v>52</v>
      </c>
      <c r="C16" s="30" t="s">
        <v>53</v>
      </c>
      <c r="D16" s="30" t="s">
        <v>106</v>
      </c>
      <c r="E16" s="30" t="s">
        <v>107</v>
      </c>
      <c r="F16" s="30" t="s">
        <v>54</v>
      </c>
      <c r="G16" s="30" t="s">
        <v>108</v>
      </c>
      <c r="H16" s="3"/>
      <c r="I16" s="3"/>
      <c r="J16" s="3"/>
      <c r="K16" s="3"/>
    </row>
    <row r="17" spans="1:11" ht="25.5" customHeight="1">
      <c r="A17" s="63"/>
      <c r="B17" s="64"/>
      <c r="C17" s="64"/>
      <c r="D17" s="65" t="b">
        <f>IF(C13="OB-Z",Startovka!I7,IF(C13="OB1",Startovka!I11,IF(C13="OB2",Startovka!I15,IF(C13="OB3",Startovka!I19))))</f>
        <v>0</v>
      </c>
      <c r="E17" s="65" t="b">
        <f>IF(C13="OB-Z",Startovka!K7,IF(C13="OB1",Startovka!K11,IF(C13="OB2",Startovka!K15,IF(C13="OB3",Startovka!K19))))</f>
        <v>0</v>
      </c>
      <c r="F17" s="64"/>
      <c r="G17" s="64"/>
      <c r="H17" s="3"/>
      <c r="I17" s="3"/>
      <c r="J17" s="3"/>
      <c r="K17" s="3"/>
    </row>
    <row r="18" spans="1:11" ht="15.75" customHeight="1">
      <c r="A18" s="63"/>
      <c r="B18" s="31">
        <v>1</v>
      </c>
      <c r="C18" s="32" t="str">
        <f>IF(C13="OB-Z",Cviky!B3,IF(C13="OB1",Cviky!F3,IF(C13="OB2",Cviky!J3,IF(C13="OB3",Cviky!N3," "))))</f>
        <v> </v>
      </c>
      <c r="D18" s="66"/>
      <c r="E18" s="66"/>
      <c r="F18" s="6" t="str">
        <f>IF(C13="OB-Z",Cviky!C3,IF(C13="OB1",Cviky!G3,IF(C13="OB2",Cviky!K3,IF(C13="OB3",Cviky!O3," "))))</f>
        <v> </v>
      </c>
      <c r="G18" s="67" t="e">
        <f>IF(E17="není",H18,I18)</f>
        <v>#VALUE!</v>
      </c>
      <c r="H18" s="68" t="e">
        <f aca="true" t="shared" si="0" ref="H18:H27">SUM(D18*F18)</f>
        <v>#VALUE!</v>
      </c>
      <c r="I18" s="68" t="e">
        <f aca="true" t="shared" si="1" ref="I18:I27">SUM(((D18+E18)*F18)/2)</f>
        <v>#VALUE!</v>
      </c>
      <c r="J18" s="3"/>
      <c r="K18" s="3"/>
    </row>
    <row r="19" spans="1:11" ht="15.75" customHeight="1">
      <c r="A19" s="63"/>
      <c r="B19" s="31">
        <v>2</v>
      </c>
      <c r="C19" s="32" t="str">
        <f>IF(C13="OB-Z",Cviky!B4,IF(C13="OB1",Cviky!F4,IF(C13="OB2",Cviky!J4,IF(C13="OB3",Cviky!N4," "))))</f>
        <v> </v>
      </c>
      <c r="D19" s="66"/>
      <c r="E19" s="66"/>
      <c r="F19" s="6" t="str">
        <f>IF(C13="OB-Z",Cviky!C4,IF(C13="OB1",Cviky!G4,IF(C13="OB2",Cviky!K4,IF(C13="OB3",Cviky!O4," "))))</f>
        <v> </v>
      </c>
      <c r="G19" s="67" t="e">
        <f>IF(E17="není",H19,I19)</f>
        <v>#VALUE!</v>
      </c>
      <c r="H19" s="68" t="e">
        <f t="shared" si="0"/>
        <v>#VALUE!</v>
      </c>
      <c r="I19" s="68" t="e">
        <f t="shared" si="1"/>
        <v>#VALUE!</v>
      </c>
      <c r="J19" s="3"/>
      <c r="K19" s="3"/>
    </row>
    <row r="20" spans="1:11" ht="15.75" customHeight="1">
      <c r="A20" s="63"/>
      <c r="B20" s="31">
        <v>3</v>
      </c>
      <c r="C20" s="32" t="str">
        <f>IF(C13="OB-Z",Cviky!B5,IF(C13="OB1",Cviky!F5,IF(C13="OB2",Cviky!J5,IF(C13="OB3",Cviky!N5," "))))</f>
        <v> </v>
      </c>
      <c r="D20" s="66"/>
      <c r="E20" s="66"/>
      <c r="F20" s="6" t="str">
        <f>IF(C13="OB-Z",Cviky!C5,IF(C13="OB1",Cviky!G5,IF(C13="OB2",Cviky!K5,IF(C13="OB3",Cviky!O5," "))))</f>
        <v> </v>
      </c>
      <c r="G20" s="67" t="e">
        <f>IF(E17="není",H20,I20)</f>
        <v>#VALUE!</v>
      </c>
      <c r="H20" s="68" t="e">
        <f t="shared" si="0"/>
        <v>#VALUE!</v>
      </c>
      <c r="I20" s="68" t="e">
        <f t="shared" si="1"/>
        <v>#VALUE!</v>
      </c>
      <c r="J20" s="3"/>
      <c r="K20" s="3"/>
    </row>
    <row r="21" spans="1:11" ht="15.75" customHeight="1">
      <c r="A21" s="63"/>
      <c r="B21" s="31">
        <v>4</v>
      </c>
      <c r="C21" s="32" t="str">
        <f>IF(C13="OB-Z",Cviky!B6,IF(C13="OB1",Cviky!F6,IF(C13="OB2",Cviky!J6,IF(C13="OB3",Cviky!N6," "))))</f>
        <v> </v>
      </c>
      <c r="D21" s="66"/>
      <c r="E21" s="66"/>
      <c r="F21" s="6" t="str">
        <f>IF(C13="OB-Z",Cviky!C6,IF(C13="OB1",Cviky!G6,IF(C13="OB2",Cviky!K6,IF(C13="OB3",Cviky!O6," "))))</f>
        <v> </v>
      </c>
      <c r="G21" s="67" t="e">
        <f>IF(E17="není",H21,I21)</f>
        <v>#VALUE!</v>
      </c>
      <c r="H21" s="68" t="e">
        <f t="shared" si="0"/>
        <v>#VALUE!</v>
      </c>
      <c r="I21" s="68" t="e">
        <f t="shared" si="1"/>
        <v>#VALUE!</v>
      </c>
      <c r="J21" s="3"/>
      <c r="K21" s="3"/>
    </row>
    <row r="22" spans="1:11" ht="15.75" customHeight="1">
      <c r="A22" s="63"/>
      <c r="B22" s="31">
        <v>5</v>
      </c>
      <c r="C22" s="32" t="str">
        <f>IF(C13="OB-Z",Cviky!B7,IF(C13="OB1",Cviky!F7,IF(C13="OB2",Cviky!J7,IF(C13="OB3",Cviky!N7," "))))</f>
        <v> </v>
      </c>
      <c r="D22" s="66"/>
      <c r="E22" s="66"/>
      <c r="F22" s="6" t="str">
        <f>IF(C13="OB-Z",Cviky!C7,IF(C13="OB1",Cviky!G7,IF(C13="OB2",Cviky!K7,IF(C13="OB3",Cviky!O7," "))))</f>
        <v> </v>
      </c>
      <c r="G22" s="67" t="e">
        <f>IF(E17="není",H22,I22)</f>
        <v>#VALUE!</v>
      </c>
      <c r="H22" s="68" t="e">
        <f t="shared" si="0"/>
        <v>#VALUE!</v>
      </c>
      <c r="I22" s="68" t="e">
        <f t="shared" si="1"/>
        <v>#VALUE!</v>
      </c>
      <c r="J22" s="3"/>
      <c r="K22" s="3"/>
    </row>
    <row r="23" spans="1:11" ht="15.75" customHeight="1">
      <c r="A23" s="63"/>
      <c r="B23" s="31">
        <v>6</v>
      </c>
      <c r="C23" s="32" t="str">
        <f>IF(C13="OB-Z",Cviky!B8,IF(C13="OB1",Cviky!F8,IF(C13="OB2",Cviky!J8,IF(C13="OB3",Cviky!N8," "))))</f>
        <v> </v>
      </c>
      <c r="D23" s="66"/>
      <c r="E23" s="66"/>
      <c r="F23" s="6" t="str">
        <f>IF(C13="OB-Z",Cviky!C8,IF(C13="OB1",Cviky!G8,IF(C13="OB2",Cviky!K8,IF(C13="OB3",Cviky!O8," "))))</f>
        <v> </v>
      </c>
      <c r="G23" s="67" t="e">
        <f>IF(E17="není",H23,I23)</f>
        <v>#VALUE!</v>
      </c>
      <c r="H23" s="68" t="e">
        <f t="shared" si="0"/>
        <v>#VALUE!</v>
      </c>
      <c r="I23" s="68" t="e">
        <f t="shared" si="1"/>
        <v>#VALUE!</v>
      </c>
      <c r="J23" s="3"/>
      <c r="K23" s="3"/>
    </row>
    <row r="24" spans="1:11" ht="15.75" customHeight="1">
      <c r="A24" s="63"/>
      <c r="B24" s="31">
        <v>7</v>
      </c>
      <c r="C24" s="32" t="str">
        <f>IF(C13="OB-Z",Cviky!B9,IF(C13="OB1",Cviky!F9,IF(C13="OB2",Cviky!J9,IF(C13="OB3",Cviky!N9," "))))</f>
        <v> </v>
      </c>
      <c r="D24" s="66"/>
      <c r="E24" s="66"/>
      <c r="F24" s="6" t="str">
        <f>IF(C13="OB-Z",Cviky!C9,IF(C13="OB1",Cviky!G9,IF(C13="OB2",Cviky!K9,IF(C13="OB3",Cviky!O9," "))))</f>
        <v> </v>
      </c>
      <c r="G24" s="67" t="e">
        <f>IF(E17="není",H24,I24)</f>
        <v>#VALUE!</v>
      </c>
      <c r="H24" s="68" t="e">
        <f t="shared" si="0"/>
        <v>#VALUE!</v>
      </c>
      <c r="I24" s="68" t="e">
        <f t="shared" si="1"/>
        <v>#VALUE!</v>
      </c>
      <c r="J24" s="3"/>
      <c r="K24" s="3"/>
    </row>
    <row r="25" spans="1:11" ht="15.75" customHeight="1">
      <c r="A25" s="63"/>
      <c r="B25" s="31">
        <v>8</v>
      </c>
      <c r="C25" s="32" t="str">
        <f>IF(C13="OB-Z",Cviky!B10,IF(C13="OB1",Cviky!F10,IF(C13="OB2",Cviky!J10,IF(C13="OB3",Cviky!N10," "))))</f>
        <v> </v>
      </c>
      <c r="D25" s="66"/>
      <c r="E25" s="66"/>
      <c r="F25" s="6" t="str">
        <f>IF(C13="OB-Z",Cviky!C10,IF(C13="OB1",Cviky!G10,IF(C13="OB2",Cviky!K10,IF(C13="OB3",Cviky!O10," "))))</f>
        <v> </v>
      </c>
      <c r="G25" s="67" t="e">
        <f>IF(E17="není",H25,I25)</f>
        <v>#VALUE!</v>
      </c>
      <c r="H25" s="68" t="e">
        <f t="shared" si="0"/>
        <v>#VALUE!</v>
      </c>
      <c r="I25" s="68" t="e">
        <f t="shared" si="1"/>
        <v>#VALUE!</v>
      </c>
      <c r="J25" s="3"/>
      <c r="K25" s="3"/>
    </row>
    <row r="26" spans="1:11" ht="15.75" customHeight="1">
      <c r="A26" s="63"/>
      <c r="B26" s="31">
        <v>9</v>
      </c>
      <c r="C26" s="32" t="str">
        <f>IF(C13="OB-Z",Cviky!B11,IF(C13="OB1",Cviky!F11,IF(C13="OB2",Cviky!J11,IF(C13="OB3",Cviky!N11," "))))</f>
        <v> </v>
      </c>
      <c r="D26" s="66"/>
      <c r="E26" s="66"/>
      <c r="F26" s="6" t="str">
        <f>IF(C13="OB-Z",Cviky!C11,IF(C13="OB1",Cviky!G11,IF(C13="OB2",Cviky!K11,IF(C13="OB3",Cviky!O11," "))))</f>
        <v> </v>
      </c>
      <c r="G26" s="67" t="e">
        <f>IF(E17="není",H26,I26)</f>
        <v>#VALUE!</v>
      </c>
      <c r="H26" s="68" t="e">
        <f t="shared" si="0"/>
        <v>#VALUE!</v>
      </c>
      <c r="I26" s="68" t="e">
        <f t="shared" si="1"/>
        <v>#VALUE!</v>
      </c>
      <c r="J26" s="3"/>
      <c r="K26" s="3"/>
    </row>
    <row r="27" spans="1:11" ht="15.75" customHeight="1">
      <c r="A27" s="63"/>
      <c r="B27" s="31">
        <v>10</v>
      </c>
      <c r="C27" s="32" t="str">
        <f>IF(C13="OB-Z",Cviky!B12,IF(C13="OB2",Cviky!J12,IF(C13="OB3",Cviky!N12," ")))</f>
        <v> </v>
      </c>
      <c r="D27" s="66"/>
      <c r="E27" s="66"/>
      <c r="F27" s="6" t="str">
        <f>IF(C13="OB-Z",Cviky!C12,IF(C13="OB1",Cviky!G12,IF(C13="OB2",Cviky!K12,IF(C13="OB3",Cviky!O12," "))))</f>
        <v> </v>
      </c>
      <c r="G27" s="67" t="e">
        <f>IF(E17="není",H27,I27)</f>
        <v>#VALUE!</v>
      </c>
      <c r="H27" s="68" t="e">
        <f t="shared" si="0"/>
        <v>#VALUE!</v>
      </c>
      <c r="I27" s="68" t="e">
        <f t="shared" si="1"/>
        <v>#VALUE!</v>
      </c>
      <c r="J27" s="3"/>
      <c r="K27" s="3"/>
    </row>
    <row r="28" spans="1:11" ht="15.75" customHeight="1">
      <c r="A28" s="63"/>
      <c r="B28" s="88" t="s">
        <v>109</v>
      </c>
      <c r="C28" s="88"/>
      <c r="D28" s="91" t="e">
        <f>IF(G13="ano","0",IF(G14="ano",H28-20,SUM(G18:G27)))</f>
        <v>#VALUE!</v>
      </c>
      <c r="E28" s="91"/>
      <c r="F28" s="91"/>
      <c r="G28" s="91"/>
      <c r="H28" s="68" t="e">
        <f>SUM(G18:G27)</f>
        <v>#VALUE!</v>
      </c>
      <c r="I28" s="68"/>
      <c r="J28" s="3"/>
      <c r="K28" s="3"/>
    </row>
    <row r="29" spans="1:11" ht="15.75" customHeight="1">
      <c r="A29" s="63"/>
      <c r="B29" s="88" t="s">
        <v>110</v>
      </c>
      <c r="C29" s="88"/>
      <c r="D29" s="93" t="e">
        <f>IF(G13="ano","Diskvalifikace",IF(Startovka!F2="N","Nenastoupil",IF(D28&gt;=256,"Výborně",IF(D28&gt;=224,"Velmi dobře",IF(D28&gt;=192,"Dobře",IF(D28&lt;=191.9,"Nehodnocen"," "))))))</f>
        <v>#VALUE!</v>
      </c>
      <c r="E29" s="93"/>
      <c r="F29" s="93"/>
      <c r="G29" s="93"/>
      <c r="H29" s="3"/>
      <c r="I29" s="3"/>
      <c r="J29" s="3"/>
      <c r="K29" s="3"/>
    </row>
    <row r="30" spans="1:11" ht="15" customHeight="1">
      <c r="A30" s="61"/>
      <c r="B30" s="69"/>
      <c r="C30" s="69"/>
      <c r="D30" s="69"/>
      <c r="E30" s="69"/>
      <c r="F30" s="69"/>
      <c r="G30" s="69"/>
      <c r="H30" s="48"/>
      <c r="I30" s="3"/>
      <c r="J30" s="3"/>
      <c r="K30" s="3"/>
    </row>
    <row r="31" spans="1:11" ht="15" customHeight="1">
      <c r="A31" s="61"/>
      <c r="B31" s="56"/>
      <c r="C31" s="56"/>
      <c r="D31" s="56"/>
      <c r="E31" s="56"/>
      <c r="F31" s="56"/>
      <c r="G31" s="56"/>
      <c r="H31" s="48"/>
      <c r="I31" s="3"/>
      <c r="J31" s="3"/>
      <c r="K31" s="3"/>
    </row>
    <row r="32" spans="1:11" ht="15" customHeight="1">
      <c r="A32" s="61"/>
      <c r="B32" s="56"/>
      <c r="C32" s="56"/>
      <c r="D32" s="56"/>
      <c r="E32" s="56"/>
      <c r="F32" s="56"/>
      <c r="G32" s="56"/>
      <c r="H32" s="48"/>
      <c r="I32" s="3"/>
      <c r="J32" s="3"/>
      <c r="K32" s="3"/>
    </row>
    <row r="33" spans="1:11" ht="15" customHeight="1">
      <c r="A33" s="61"/>
      <c r="B33" s="56"/>
      <c r="C33" s="56"/>
      <c r="D33" s="56"/>
      <c r="E33" s="56"/>
      <c r="F33" s="56"/>
      <c r="G33" s="56"/>
      <c r="H33" s="48"/>
      <c r="I33" s="3"/>
      <c r="J33" s="3"/>
      <c r="K33" s="3"/>
    </row>
    <row r="34" spans="1:11" ht="15" customHeight="1">
      <c r="A34" s="61"/>
      <c r="B34" s="56"/>
      <c r="C34" s="56"/>
      <c r="D34" s="56"/>
      <c r="E34" s="56"/>
      <c r="F34" s="56"/>
      <c r="G34" s="56"/>
      <c r="H34" s="48"/>
      <c r="I34" s="3"/>
      <c r="J34" s="3"/>
      <c r="K34" s="3"/>
    </row>
    <row r="35" spans="1:11" ht="15" customHeight="1">
      <c r="A35" s="61"/>
      <c r="B35" s="56"/>
      <c r="C35" s="56"/>
      <c r="D35" s="56"/>
      <c r="E35" s="56"/>
      <c r="F35" s="56"/>
      <c r="G35" s="56"/>
      <c r="H35" s="48"/>
      <c r="I35" s="3"/>
      <c r="J35" s="3"/>
      <c r="K35" s="3"/>
    </row>
    <row r="36" spans="1:11" ht="15" customHeight="1">
      <c r="A36" s="70"/>
      <c r="B36" s="57"/>
      <c r="C36" s="57"/>
      <c r="D36" s="57"/>
      <c r="E36" s="57"/>
      <c r="F36" s="57"/>
      <c r="G36" s="57"/>
      <c r="H36" s="48"/>
      <c r="I36" s="3"/>
      <c r="J36" s="3"/>
      <c r="K36" s="3"/>
    </row>
  </sheetData>
  <sheetProtection selectLockedCells="1" selectUnlockedCell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A1:G1"/>
    <mergeCell ref="A2:G2"/>
    <mergeCell ref="C3:G3"/>
    <mergeCell ref="C4:G4"/>
    <mergeCell ref="C5:G5"/>
    <mergeCell ref="D6:G6"/>
  </mergeCells>
  <conditionalFormatting sqref="D18:E27 G18:G27">
    <cfRule type="cellIs" priority="1" dxfId="0" operator="lessThan" stopIfTrue="1">
      <formula>0</formula>
    </cfRule>
  </conditionalFormatting>
  <printOptions/>
  <pageMargins left="0.11805555555555555" right="0.11805555555555555" top="0.19652777777777777" bottom="0.19652777777777777" header="0.5118055555555555" footer="0.19652777777777777"/>
  <pageSetup horizontalDpi="300" verticalDpi="300" orientation="landscape" scale="75"/>
  <headerFooter alignWithMargins="0">
    <oddFooter>&amp;C&amp;"Helvetica Neue,Běžné"&amp;12&amp;P</oddFooter>
  </headerFooter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36"/>
  <sheetViews>
    <sheetView showGridLines="0" zoomScalePageLayoutView="0" workbookViewId="0" topLeftCell="A1">
      <selection activeCell="A1" sqref="A1"/>
    </sheetView>
  </sheetViews>
  <sheetFormatPr defaultColWidth="9.7109375" defaultRowHeight="15" customHeight="1"/>
  <cols>
    <col min="1" max="1" width="14.7109375" style="1" customWidth="1"/>
    <col min="2" max="2" width="7.57421875" style="1" customWidth="1"/>
    <col min="3" max="3" width="69.28125" style="1" customWidth="1"/>
    <col min="4" max="5" width="16.28125" style="1" customWidth="1"/>
    <col min="6" max="6" width="5.8515625" style="1" customWidth="1"/>
    <col min="7" max="7" width="17.7109375" style="1" customWidth="1"/>
    <col min="8" max="8" width="7.57421875" style="1" customWidth="1"/>
    <col min="9" max="9" width="8.7109375" style="1" customWidth="1"/>
    <col min="10" max="11" width="9.00390625" style="1" customWidth="1"/>
    <col min="12" max="16384" width="9.7109375" style="1" customWidth="1"/>
  </cols>
  <sheetData>
    <row r="1" spans="1:11" ht="21" customHeight="1">
      <c r="A1" s="78" t="s">
        <v>91</v>
      </c>
      <c r="B1" s="78"/>
      <c r="C1" s="78"/>
      <c r="D1" s="78"/>
      <c r="E1" s="78"/>
      <c r="F1" s="78"/>
      <c r="G1" s="78"/>
      <c r="H1" s="45"/>
      <c r="I1" s="3"/>
      <c r="J1" s="3"/>
      <c r="K1" s="3"/>
    </row>
    <row r="2" spans="1:11" ht="129.75" customHeight="1">
      <c r="A2" s="79"/>
      <c r="B2" s="79"/>
      <c r="C2" s="79"/>
      <c r="D2" s="79"/>
      <c r="E2" s="79"/>
      <c r="F2" s="79"/>
      <c r="G2" s="79"/>
      <c r="H2" s="45"/>
      <c r="I2" s="3"/>
      <c r="J2" s="3"/>
      <c r="K2" s="3"/>
    </row>
    <row r="3" spans="1:11" ht="15.75" customHeight="1">
      <c r="A3" s="46" t="s">
        <v>92</v>
      </c>
      <c r="B3" s="47"/>
      <c r="C3" s="80" t="str">
        <f>Startovka!I2</f>
        <v>Dana Háková </v>
      </c>
      <c r="D3" s="80"/>
      <c r="E3" s="80"/>
      <c r="F3" s="80"/>
      <c r="G3" s="80"/>
      <c r="H3" s="48"/>
      <c r="I3" s="3"/>
      <c r="J3" s="3"/>
      <c r="K3" s="3"/>
    </row>
    <row r="4" spans="1:11" ht="15.75" customHeight="1">
      <c r="A4" s="46" t="s">
        <v>93</v>
      </c>
      <c r="B4" s="47"/>
      <c r="C4" s="80" t="str">
        <f>Startovka!I3</f>
        <v>Zkoušky Obedience Chomutov </v>
      </c>
      <c r="D4" s="80"/>
      <c r="E4" s="80"/>
      <c r="F4" s="80"/>
      <c r="G4" s="80"/>
      <c r="H4" s="48"/>
      <c r="I4" s="3"/>
      <c r="J4" s="3"/>
      <c r="K4" s="3"/>
    </row>
    <row r="5" spans="1:11" ht="15.75" customHeight="1">
      <c r="A5" s="46" t="s">
        <v>94</v>
      </c>
      <c r="B5" s="47"/>
      <c r="C5" s="81">
        <f>Startovka!I4</f>
        <v>45444</v>
      </c>
      <c r="D5" s="81"/>
      <c r="E5" s="81"/>
      <c r="F5" s="81"/>
      <c r="G5" s="81"/>
      <c r="H5" s="49"/>
      <c r="I5" s="50"/>
      <c r="J5" s="50"/>
      <c r="K5" s="50"/>
    </row>
    <row r="6" spans="1:11" ht="15.75" customHeight="1">
      <c r="A6" s="46" t="s">
        <v>95</v>
      </c>
      <c r="B6" s="47"/>
      <c r="C6" s="51" t="b">
        <f>D17</f>
        <v>0</v>
      </c>
      <c r="D6" s="82" t="b">
        <f>IF(E17="není"," ",E17)</f>
        <v>0</v>
      </c>
      <c r="E6" s="82"/>
      <c r="F6" s="82"/>
      <c r="G6" s="82"/>
      <c r="H6" s="83"/>
      <c r="I6" s="83"/>
      <c r="J6" s="83"/>
      <c r="K6" s="83"/>
    </row>
    <row r="7" spans="1:11" ht="15.75" customHeight="1">
      <c r="A7" s="46" t="s">
        <v>96</v>
      </c>
      <c r="B7" s="47"/>
      <c r="C7" s="51" t="b">
        <f>IF(C13="OB-Z",Startovka!I8,IF(C13="OB1",Startovka!I12,IF(C13="OB2",Startovka!I16,IF(C13="OB3",Startovka!I20))))</f>
        <v>0</v>
      </c>
      <c r="D7" s="82" t="b">
        <f>IF(E17="není"," ",IF(C13="OB-Z",Startovka!K8,IF(C13="OB1",Startovka!K12,IF(C13="OB2",Startovka!K16,IF(C13="OB3",Startovka!K20)))))</f>
        <v>0</v>
      </c>
      <c r="E7" s="82"/>
      <c r="F7" s="82"/>
      <c r="G7" s="82"/>
      <c r="H7" s="52"/>
      <c r="I7" s="53"/>
      <c r="J7" s="53"/>
      <c r="K7" s="53"/>
    </row>
    <row r="8" spans="1:11" ht="15.75" customHeight="1">
      <c r="A8" s="54"/>
      <c r="B8" s="55"/>
      <c r="C8" s="56"/>
      <c r="D8" s="57"/>
      <c r="E8" s="57"/>
      <c r="F8" s="57"/>
      <c r="G8" s="57"/>
      <c r="H8" s="48"/>
      <c r="I8" s="3"/>
      <c r="J8" s="3"/>
      <c r="K8" s="3"/>
    </row>
    <row r="9" spans="1:11" ht="19.5" customHeight="1">
      <c r="A9" s="84" t="s">
        <v>97</v>
      </c>
      <c r="B9" s="84"/>
      <c r="C9" s="58">
        <f>Startovka!B36</f>
        <v>0</v>
      </c>
      <c r="D9" s="85" t="s">
        <v>98</v>
      </c>
      <c r="E9" s="85"/>
      <c r="F9" s="85"/>
      <c r="G9" s="85"/>
      <c r="H9" s="3"/>
      <c r="I9" s="3"/>
      <c r="J9" s="3"/>
      <c r="K9" s="3"/>
    </row>
    <row r="10" spans="1:11" ht="19.5" customHeight="1">
      <c r="A10" s="84" t="s">
        <v>99</v>
      </c>
      <c r="B10" s="84"/>
      <c r="C10" s="58">
        <f>Startovka!C36</f>
        <v>0</v>
      </c>
      <c r="D10" s="86" t="s">
        <v>100</v>
      </c>
      <c r="E10" s="86"/>
      <c r="F10" s="86"/>
      <c r="G10" s="86"/>
      <c r="H10" s="3"/>
      <c r="I10" s="3"/>
      <c r="J10" s="3"/>
      <c r="K10" s="3"/>
    </row>
    <row r="11" spans="1:11" ht="19.5" customHeight="1">
      <c r="A11" s="84" t="s">
        <v>101</v>
      </c>
      <c r="B11" s="84"/>
      <c r="C11" s="58">
        <f>Startovka!D36</f>
        <v>0</v>
      </c>
      <c r="D11" s="86"/>
      <c r="E11" s="86"/>
      <c r="F11" s="86"/>
      <c r="G11" s="86"/>
      <c r="H11" s="3"/>
      <c r="I11" s="3"/>
      <c r="J11" s="3"/>
      <c r="K11" s="3"/>
    </row>
    <row r="12" spans="1:11" ht="19.5" customHeight="1">
      <c r="A12" s="84" t="s">
        <v>102</v>
      </c>
      <c r="B12" s="84"/>
      <c r="C12" s="58">
        <f>Startovka!A36</f>
        <v>0</v>
      </c>
      <c r="D12" s="86"/>
      <c r="E12" s="86"/>
      <c r="F12" s="86"/>
      <c r="G12" s="86"/>
      <c r="H12" s="3"/>
      <c r="I12" s="3"/>
      <c r="J12" s="3"/>
      <c r="K12" s="3"/>
    </row>
    <row r="13" spans="1:11" ht="19.5" customHeight="1">
      <c r="A13" s="84" t="s">
        <v>103</v>
      </c>
      <c r="B13" s="84"/>
      <c r="C13" s="58">
        <f>Startovka!E36</f>
        <v>0</v>
      </c>
      <c r="D13" s="87" t="s">
        <v>104</v>
      </c>
      <c r="E13" s="87"/>
      <c r="F13" s="87"/>
      <c r="G13" s="28"/>
      <c r="H13" s="3"/>
      <c r="I13" s="3"/>
      <c r="J13" s="3"/>
      <c r="K13" s="3"/>
    </row>
    <row r="14" spans="1:11" ht="19.5" customHeight="1">
      <c r="A14" s="84" t="s">
        <v>105</v>
      </c>
      <c r="B14" s="84"/>
      <c r="C14" s="59" t="str">
        <f>Výsledky!G36</f>
        <v>neurčeno</v>
      </c>
      <c r="D14" s="87" t="str">
        <f>IF(C13="OB3","Žlutá karta"," ")</f>
        <v> </v>
      </c>
      <c r="E14" s="87"/>
      <c r="F14" s="87"/>
      <c r="G14" s="28"/>
      <c r="H14" s="3"/>
      <c r="I14" s="3"/>
      <c r="J14" s="3"/>
      <c r="K14" s="3"/>
    </row>
    <row r="15" spans="1:11" ht="15" customHeight="1">
      <c r="A15" s="61"/>
      <c r="B15" s="57"/>
      <c r="C15" s="57"/>
      <c r="D15" s="62"/>
      <c r="E15" s="62"/>
      <c r="F15" s="62"/>
      <c r="G15" s="62"/>
      <c r="H15" s="48"/>
      <c r="I15" s="3"/>
      <c r="J15" s="3"/>
      <c r="K15" s="3"/>
    </row>
    <row r="16" spans="1:11" ht="47.25" customHeight="1">
      <c r="A16" s="63"/>
      <c r="B16" s="30" t="s">
        <v>52</v>
      </c>
      <c r="C16" s="30" t="s">
        <v>53</v>
      </c>
      <c r="D16" s="30" t="s">
        <v>106</v>
      </c>
      <c r="E16" s="30" t="s">
        <v>107</v>
      </c>
      <c r="F16" s="30" t="s">
        <v>54</v>
      </c>
      <c r="G16" s="30" t="s">
        <v>108</v>
      </c>
      <c r="H16" s="3"/>
      <c r="I16" s="3"/>
      <c r="J16" s="3"/>
      <c r="K16" s="3"/>
    </row>
    <row r="17" spans="1:11" ht="25.5" customHeight="1">
      <c r="A17" s="63"/>
      <c r="B17" s="64"/>
      <c r="C17" s="64"/>
      <c r="D17" s="65" t="b">
        <f>IF(C13="OB-Z",Startovka!I7,IF(C13="OB1",Startovka!I11,IF(C13="OB2",Startovka!I15,IF(C13="OB3",Startovka!I19))))</f>
        <v>0</v>
      </c>
      <c r="E17" s="65" t="b">
        <f>IF(C13="OB-Z",Startovka!K7,IF(C13="OB1",Startovka!K11,IF(C13="OB2",Startovka!K15,IF(C13="OB3",Startovka!K19))))</f>
        <v>0</v>
      </c>
      <c r="F17" s="64"/>
      <c r="G17" s="64"/>
      <c r="H17" s="3"/>
      <c r="I17" s="3"/>
      <c r="J17" s="3"/>
      <c r="K17" s="3"/>
    </row>
    <row r="18" spans="1:11" ht="15.75" customHeight="1">
      <c r="A18" s="63"/>
      <c r="B18" s="31">
        <v>1</v>
      </c>
      <c r="C18" s="32" t="str">
        <f>IF(C13="OB-Z",Cviky!B3,IF(C13="OB1",Cviky!F3,IF(C13="OB2",Cviky!J3,IF(C13="OB3",Cviky!N3," "))))</f>
        <v> </v>
      </c>
      <c r="D18" s="66"/>
      <c r="E18" s="66"/>
      <c r="F18" s="6" t="str">
        <f>IF(C13="OB-Z",Cviky!C3,IF(C13="OB1",Cviky!G3,IF(C13="OB2",Cviky!K3,IF(C13="OB3",Cviky!O3," "))))</f>
        <v> </v>
      </c>
      <c r="G18" s="67" t="e">
        <f>IF(E17="není",H18,I18)</f>
        <v>#VALUE!</v>
      </c>
      <c r="H18" s="68" t="e">
        <f aca="true" t="shared" si="0" ref="H18:H27">SUM(D18*F18)</f>
        <v>#VALUE!</v>
      </c>
      <c r="I18" s="68" t="e">
        <f aca="true" t="shared" si="1" ref="I18:I27">SUM(((D18+E18)*F18)/2)</f>
        <v>#VALUE!</v>
      </c>
      <c r="J18" s="3"/>
      <c r="K18" s="3"/>
    </row>
    <row r="19" spans="1:11" ht="15.75" customHeight="1">
      <c r="A19" s="63"/>
      <c r="B19" s="31">
        <v>2</v>
      </c>
      <c r="C19" s="32" t="str">
        <f>IF(C13="OB-Z",Cviky!B4,IF(C13="OB1",Cviky!F4,IF(C13="OB2",Cviky!J4,IF(C13="OB3",Cviky!N4," "))))</f>
        <v> </v>
      </c>
      <c r="D19" s="66"/>
      <c r="E19" s="66"/>
      <c r="F19" s="6" t="str">
        <f>IF(C13="OB-Z",Cviky!C4,IF(C13="OB1",Cviky!G4,IF(C13="OB2",Cviky!K4,IF(C13="OB3",Cviky!O4," "))))</f>
        <v> </v>
      </c>
      <c r="G19" s="67" t="e">
        <f>IF(E17="není",H19,I19)</f>
        <v>#VALUE!</v>
      </c>
      <c r="H19" s="68" t="e">
        <f t="shared" si="0"/>
        <v>#VALUE!</v>
      </c>
      <c r="I19" s="68" t="e">
        <f t="shared" si="1"/>
        <v>#VALUE!</v>
      </c>
      <c r="J19" s="3"/>
      <c r="K19" s="3"/>
    </row>
    <row r="20" spans="1:11" ht="15.75" customHeight="1">
      <c r="A20" s="63"/>
      <c r="B20" s="31">
        <v>3</v>
      </c>
      <c r="C20" s="32" t="str">
        <f>IF(C13="OB-Z",Cviky!B5,IF(C13="OB1",Cviky!F5,IF(C13="OB2",Cviky!J5,IF(C13="OB3",Cviky!N5," "))))</f>
        <v> </v>
      </c>
      <c r="D20" s="66"/>
      <c r="E20" s="66"/>
      <c r="F20" s="6" t="str">
        <f>IF(C13="OB-Z",Cviky!C5,IF(C13="OB1",Cviky!G5,IF(C13="OB2",Cviky!K5,IF(C13="OB3",Cviky!O5," "))))</f>
        <v> </v>
      </c>
      <c r="G20" s="67" t="e">
        <f>IF(E17="není",H20,I20)</f>
        <v>#VALUE!</v>
      </c>
      <c r="H20" s="68" t="e">
        <f t="shared" si="0"/>
        <v>#VALUE!</v>
      </c>
      <c r="I20" s="68" t="e">
        <f t="shared" si="1"/>
        <v>#VALUE!</v>
      </c>
      <c r="J20" s="3"/>
      <c r="K20" s="3"/>
    </row>
    <row r="21" spans="1:11" ht="15.75" customHeight="1">
      <c r="A21" s="63"/>
      <c r="B21" s="31">
        <v>4</v>
      </c>
      <c r="C21" s="32" t="str">
        <f>IF(C13="OB-Z",Cviky!B6,IF(C13="OB1",Cviky!F6,IF(C13="OB2",Cviky!J6,IF(C13="OB3",Cviky!N6," "))))</f>
        <v> </v>
      </c>
      <c r="D21" s="66"/>
      <c r="E21" s="66"/>
      <c r="F21" s="6" t="str">
        <f>IF(C13="OB-Z",Cviky!C6,IF(C13="OB1",Cviky!G6,IF(C13="OB2",Cviky!K6,IF(C13="OB3",Cviky!O6," "))))</f>
        <v> </v>
      </c>
      <c r="G21" s="67" t="e">
        <f>IF(E17="není",H21,I21)</f>
        <v>#VALUE!</v>
      </c>
      <c r="H21" s="68" t="e">
        <f t="shared" si="0"/>
        <v>#VALUE!</v>
      </c>
      <c r="I21" s="68" t="e">
        <f t="shared" si="1"/>
        <v>#VALUE!</v>
      </c>
      <c r="J21" s="3"/>
      <c r="K21" s="3"/>
    </row>
    <row r="22" spans="1:11" ht="15.75" customHeight="1">
      <c r="A22" s="63"/>
      <c r="B22" s="31">
        <v>5</v>
      </c>
      <c r="C22" s="32" t="str">
        <f>IF(C13="OB-Z",Cviky!B7,IF(C13="OB1",Cviky!F7,IF(C13="OB2",Cviky!J7,IF(C13="OB3",Cviky!N7," "))))</f>
        <v> </v>
      </c>
      <c r="D22" s="66"/>
      <c r="E22" s="66"/>
      <c r="F22" s="6" t="str">
        <f>IF(C13="OB-Z",Cviky!C7,IF(C13="OB1",Cviky!G7,IF(C13="OB2",Cviky!K7,IF(C13="OB3",Cviky!O7," "))))</f>
        <v> </v>
      </c>
      <c r="G22" s="67" t="e">
        <f>IF(E17="není",H22,I22)</f>
        <v>#VALUE!</v>
      </c>
      <c r="H22" s="68" t="e">
        <f t="shared" si="0"/>
        <v>#VALUE!</v>
      </c>
      <c r="I22" s="68" t="e">
        <f t="shared" si="1"/>
        <v>#VALUE!</v>
      </c>
      <c r="J22" s="3"/>
      <c r="K22" s="3"/>
    </row>
    <row r="23" spans="1:11" ht="15.75" customHeight="1">
      <c r="A23" s="63"/>
      <c r="B23" s="31">
        <v>6</v>
      </c>
      <c r="C23" s="32" t="str">
        <f>IF(C13="OB-Z",Cviky!B8,IF(C13="OB1",Cviky!F8,IF(C13="OB2",Cviky!J8,IF(C13="OB3",Cviky!N8," "))))</f>
        <v> </v>
      </c>
      <c r="D23" s="66"/>
      <c r="E23" s="66"/>
      <c r="F23" s="6" t="str">
        <f>IF(C13="OB-Z",Cviky!C8,IF(C13="OB1",Cviky!G8,IF(C13="OB2",Cviky!K8,IF(C13="OB3",Cviky!O8," "))))</f>
        <v> </v>
      </c>
      <c r="G23" s="67" t="e">
        <f>IF(E17="není",H23,I23)</f>
        <v>#VALUE!</v>
      </c>
      <c r="H23" s="68" t="e">
        <f t="shared" si="0"/>
        <v>#VALUE!</v>
      </c>
      <c r="I23" s="68" t="e">
        <f t="shared" si="1"/>
        <v>#VALUE!</v>
      </c>
      <c r="J23" s="3"/>
      <c r="K23" s="3"/>
    </row>
    <row r="24" spans="1:11" ht="15.75" customHeight="1">
      <c r="A24" s="63"/>
      <c r="B24" s="31">
        <v>7</v>
      </c>
      <c r="C24" s="32" t="str">
        <f>IF(C13="OB-Z",Cviky!B9,IF(C13="OB1",Cviky!F9,IF(C13="OB2",Cviky!J9,IF(C13="OB3",Cviky!N9," "))))</f>
        <v> </v>
      </c>
      <c r="D24" s="66"/>
      <c r="E24" s="66"/>
      <c r="F24" s="6" t="str">
        <f>IF(C13="OB-Z",Cviky!C9,IF(C13="OB1",Cviky!G9,IF(C13="OB2",Cviky!K9,IF(C13="OB3",Cviky!O9," "))))</f>
        <v> </v>
      </c>
      <c r="G24" s="67" t="e">
        <f>IF(E17="není",H24,I24)</f>
        <v>#VALUE!</v>
      </c>
      <c r="H24" s="68" t="e">
        <f t="shared" si="0"/>
        <v>#VALUE!</v>
      </c>
      <c r="I24" s="68" t="e">
        <f t="shared" si="1"/>
        <v>#VALUE!</v>
      </c>
      <c r="J24" s="3"/>
      <c r="K24" s="3"/>
    </row>
    <row r="25" spans="1:11" ht="15.75" customHeight="1">
      <c r="A25" s="63"/>
      <c r="B25" s="31">
        <v>8</v>
      </c>
      <c r="C25" s="32" t="str">
        <f>IF(C13="OB-Z",Cviky!B10,IF(C13="OB1",Cviky!F10,IF(C13="OB2",Cviky!J10,IF(C13="OB3",Cviky!N10," "))))</f>
        <v> </v>
      </c>
      <c r="D25" s="66"/>
      <c r="E25" s="66"/>
      <c r="F25" s="6" t="str">
        <f>IF(C13="OB-Z",Cviky!C10,IF(C13="OB1",Cviky!G10,IF(C13="OB2",Cviky!K10,IF(C13="OB3",Cviky!O10," "))))</f>
        <v> </v>
      </c>
      <c r="G25" s="67" t="e">
        <f>IF(E17="není",H25,I25)</f>
        <v>#VALUE!</v>
      </c>
      <c r="H25" s="68" t="e">
        <f t="shared" si="0"/>
        <v>#VALUE!</v>
      </c>
      <c r="I25" s="68" t="e">
        <f t="shared" si="1"/>
        <v>#VALUE!</v>
      </c>
      <c r="J25" s="3"/>
      <c r="K25" s="3"/>
    </row>
    <row r="26" spans="1:11" ht="15.75" customHeight="1">
      <c r="A26" s="63"/>
      <c r="B26" s="31">
        <v>9</v>
      </c>
      <c r="C26" s="32" t="str">
        <f>IF(C13="OB-Z",Cviky!B11,IF(C13="OB1",Cviky!F11,IF(C13="OB2",Cviky!J11,IF(C13="OB3",Cviky!N11," "))))</f>
        <v> </v>
      </c>
      <c r="D26" s="66"/>
      <c r="E26" s="66"/>
      <c r="F26" s="6" t="str">
        <f>IF(C13="OB-Z",Cviky!C11,IF(C13="OB1",Cviky!G11,IF(C13="OB2",Cviky!K11,IF(C13="OB3",Cviky!O11," "))))</f>
        <v> </v>
      </c>
      <c r="G26" s="67" t="e">
        <f>IF(E17="není",H26,I26)</f>
        <v>#VALUE!</v>
      </c>
      <c r="H26" s="68" t="e">
        <f t="shared" si="0"/>
        <v>#VALUE!</v>
      </c>
      <c r="I26" s="68" t="e">
        <f t="shared" si="1"/>
        <v>#VALUE!</v>
      </c>
      <c r="J26" s="3"/>
      <c r="K26" s="3"/>
    </row>
    <row r="27" spans="1:11" ht="15.75" customHeight="1">
      <c r="A27" s="63"/>
      <c r="B27" s="31">
        <v>10</v>
      </c>
      <c r="C27" s="32" t="str">
        <f>IF(C13="OB-Z",Cviky!B12,IF(C13="OB2",Cviky!J12,IF(C13="OB3",Cviky!N12," ")))</f>
        <v> </v>
      </c>
      <c r="D27" s="66"/>
      <c r="E27" s="66"/>
      <c r="F27" s="6" t="str">
        <f>IF(C13="OB-Z",Cviky!C12,IF(C13="OB1",Cviky!G12,IF(C13="OB2",Cviky!K12,IF(C13="OB3",Cviky!O12," "))))</f>
        <v> </v>
      </c>
      <c r="G27" s="67" t="e">
        <f>IF(E17="není",H27,I27)</f>
        <v>#VALUE!</v>
      </c>
      <c r="H27" s="68" t="e">
        <f t="shared" si="0"/>
        <v>#VALUE!</v>
      </c>
      <c r="I27" s="68" t="e">
        <f t="shared" si="1"/>
        <v>#VALUE!</v>
      </c>
      <c r="J27" s="3"/>
      <c r="K27" s="3"/>
    </row>
    <row r="28" spans="1:11" ht="15.75" customHeight="1">
      <c r="A28" s="63"/>
      <c r="B28" s="88" t="s">
        <v>109</v>
      </c>
      <c r="C28" s="88"/>
      <c r="D28" s="91" t="e">
        <f>IF(G13="ano","0",IF(G14="ano",H28-20,SUM(G18:G27)))</f>
        <v>#VALUE!</v>
      </c>
      <c r="E28" s="91"/>
      <c r="F28" s="91"/>
      <c r="G28" s="91"/>
      <c r="H28" s="68" t="e">
        <f>SUM(G18:G27)</f>
        <v>#VALUE!</v>
      </c>
      <c r="I28" s="68"/>
      <c r="J28" s="3"/>
      <c r="K28" s="3"/>
    </row>
    <row r="29" spans="1:11" ht="15.75" customHeight="1">
      <c r="A29" s="63"/>
      <c r="B29" s="88" t="s">
        <v>110</v>
      </c>
      <c r="C29" s="88"/>
      <c r="D29" s="93" t="e">
        <f>IF(G13="ano","Diskvalifikace",IF(Startovka!F2="N","Nenastoupil",IF(D28&gt;=256,"Výborně",IF(D28&gt;=224,"Velmi dobře",IF(D28&gt;=192,"Dobře",IF(D28&lt;=191.9,"Nehodnocen"," "))))))</f>
        <v>#VALUE!</v>
      </c>
      <c r="E29" s="93"/>
      <c r="F29" s="93"/>
      <c r="G29" s="93"/>
      <c r="H29" s="3"/>
      <c r="I29" s="3"/>
      <c r="J29" s="3"/>
      <c r="K29" s="3"/>
    </row>
    <row r="30" spans="1:11" ht="15" customHeight="1">
      <c r="A30" s="61"/>
      <c r="B30" s="69"/>
      <c r="C30" s="69"/>
      <c r="D30" s="69"/>
      <c r="E30" s="69"/>
      <c r="F30" s="69"/>
      <c r="G30" s="69"/>
      <c r="H30" s="48"/>
      <c r="I30" s="3"/>
      <c r="J30" s="3"/>
      <c r="K30" s="3"/>
    </row>
    <row r="31" spans="1:11" ht="15" customHeight="1">
      <c r="A31" s="61"/>
      <c r="B31" s="56"/>
      <c r="C31" s="56"/>
      <c r="D31" s="56"/>
      <c r="E31" s="56"/>
      <c r="F31" s="56"/>
      <c r="G31" s="56"/>
      <c r="H31" s="48"/>
      <c r="I31" s="3"/>
      <c r="J31" s="3"/>
      <c r="K31" s="3"/>
    </row>
    <row r="32" spans="1:11" ht="15" customHeight="1">
      <c r="A32" s="61"/>
      <c r="B32" s="56"/>
      <c r="C32" s="56"/>
      <c r="D32" s="56"/>
      <c r="E32" s="56"/>
      <c r="F32" s="56"/>
      <c r="G32" s="56"/>
      <c r="H32" s="48"/>
      <c r="I32" s="3"/>
      <c r="J32" s="3"/>
      <c r="K32" s="3"/>
    </row>
    <row r="33" spans="1:11" ht="15" customHeight="1">
      <c r="A33" s="61"/>
      <c r="B33" s="56"/>
      <c r="C33" s="56"/>
      <c r="D33" s="56"/>
      <c r="E33" s="56"/>
      <c r="F33" s="56"/>
      <c r="G33" s="56"/>
      <c r="H33" s="48"/>
      <c r="I33" s="3"/>
      <c r="J33" s="3"/>
      <c r="K33" s="3"/>
    </row>
    <row r="34" spans="1:11" ht="15" customHeight="1">
      <c r="A34" s="61"/>
      <c r="B34" s="56"/>
      <c r="C34" s="56"/>
      <c r="D34" s="56"/>
      <c r="E34" s="56"/>
      <c r="F34" s="56"/>
      <c r="G34" s="56"/>
      <c r="H34" s="48"/>
      <c r="I34" s="3"/>
      <c r="J34" s="3"/>
      <c r="K34" s="3"/>
    </row>
    <row r="35" spans="1:11" ht="15" customHeight="1">
      <c r="A35" s="61"/>
      <c r="B35" s="56"/>
      <c r="C35" s="56"/>
      <c r="D35" s="56"/>
      <c r="E35" s="56"/>
      <c r="F35" s="56"/>
      <c r="G35" s="56"/>
      <c r="H35" s="48"/>
      <c r="I35" s="3"/>
      <c r="J35" s="3"/>
      <c r="K35" s="3"/>
    </row>
    <row r="36" spans="1:11" ht="15" customHeight="1">
      <c r="A36" s="70"/>
      <c r="B36" s="57"/>
      <c r="C36" s="57"/>
      <c r="D36" s="57"/>
      <c r="E36" s="57"/>
      <c r="F36" s="57"/>
      <c r="G36" s="57"/>
      <c r="H36" s="48"/>
      <c r="I36" s="3"/>
      <c r="J36" s="3"/>
      <c r="K36" s="3"/>
    </row>
  </sheetData>
  <sheetProtection selectLockedCells="1" selectUnlockedCell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A1:G1"/>
    <mergeCell ref="A2:G2"/>
    <mergeCell ref="C3:G3"/>
    <mergeCell ref="C4:G4"/>
    <mergeCell ref="C5:G5"/>
    <mergeCell ref="D6:G6"/>
  </mergeCells>
  <conditionalFormatting sqref="D18:E27 G18:G27">
    <cfRule type="cellIs" priority="1" dxfId="0" operator="lessThan" stopIfTrue="1">
      <formula>0</formula>
    </cfRule>
  </conditionalFormatting>
  <printOptions/>
  <pageMargins left="0.11805555555555555" right="0.11805555555555555" top="0.19652777777777777" bottom="0.19652777777777777" header="0.5118055555555555" footer="0.19652777777777777"/>
  <pageSetup horizontalDpi="300" verticalDpi="300" orientation="landscape" scale="75"/>
  <headerFooter alignWithMargins="0">
    <oddFooter>&amp;C&amp;"Helvetica Neue,Běžné"&amp;12&amp;P</oddFooter>
  </headerFooter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36"/>
  <sheetViews>
    <sheetView showGridLines="0" zoomScalePageLayoutView="0" workbookViewId="0" topLeftCell="A1">
      <selection activeCell="A1" sqref="A1"/>
    </sheetView>
  </sheetViews>
  <sheetFormatPr defaultColWidth="9.7109375" defaultRowHeight="15" customHeight="1"/>
  <cols>
    <col min="1" max="1" width="14.7109375" style="1" customWidth="1"/>
    <col min="2" max="2" width="7.57421875" style="1" customWidth="1"/>
    <col min="3" max="3" width="69.28125" style="1" customWidth="1"/>
    <col min="4" max="5" width="16.28125" style="1" customWidth="1"/>
    <col min="6" max="6" width="5.8515625" style="1" customWidth="1"/>
    <col min="7" max="7" width="17.7109375" style="1" customWidth="1"/>
    <col min="8" max="8" width="7.57421875" style="1" customWidth="1"/>
    <col min="9" max="9" width="8.7109375" style="1" customWidth="1"/>
    <col min="10" max="11" width="9.00390625" style="1" customWidth="1"/>
    <col min="12" max="16384" width="9.7109375" style="1" customWidth="1"/>
  </cols>
  <sheetData>
    <row r="1" spans="1:11" ht="21" customHeight="1">
      <c r="A1" s="78" t="s">
        <v>91</v>
      </c>
      <c r="B1" s="78"/>
      <c r="C1" s="78"/>
      <c r="D1" s="78"/>
      <c r="E1" s="78"/>
      <c r="F1" s="78"/>
      <c r="G1" s="78"/>
      <c r="H1" s="45"/>
      <c r="I1" s="3"/>
      <c r="J1" s="3"/>
      <c r="K1" s="3"/>
    </row>
    <row r="2" spans="1:11" ht="129.75" customHeight="1">
      <c r="A2" s="79"/>
      <c r="B2" s="79"/>
      <c r="C2" s="79"/>
      <c r="D2" s="79"/>
      <c r="E2" s="79"/>
      <c r="F2" s="79"/>
      <c r="G2" s="79"/>
      <c r="H2" s="45"/>
      <c r="I2" s="3"/>
      <c r="J2" s="3"/>
      <c r="K2" s="3"/>
    </row>
    <row r="3" spans="1:11" ht="15.75" customHeight="1">
      <c r="A3" s="46" t="s">
        <v>92</v>
      </c>
      <c r="B3" s="47"/>
      <c r="C3" s="80" t="str">
        <f>Startovka!I2</f>
        <v>Dana Háková </v>
      </c>
      <c r="D3" s="80"/>
      <c r="E3" s="80"/>
      <c r="F3" s="80"/>
      <c r="G3" s="80"/>
      <c r="H3" s="48"/>
      <c r="I3" s="3"/>
      <c r="J3" s="3"/>
      <c r="K3" s="3"/>
    </row>
    <row r="4" spans="1:11" ht="15.75" customHeight="1">
      <c r="A4" s="46" t="s">
        <v>93</v>
      </c>
      <c r="B4" s="47"/>
      <c r="C4" s="80" t="str">
        <f>Startovka!I3</f>
        <v>Zkoušky Obedience Chomutov </v>
      </c>
      <c r="D4" s="80"/>
      <c r="E4" s="80"/>
      <c r="F4" s="80"/>
      <c r="G4" s="80"/>
      <c r="H4" s="48"/>
      <c r="I4" s="3"/>
      <c r="J4" s="3"/>
      <c r="K4" s="3"/>
    </row>
    <row r="5" spans="1:11" ht="15.75" customHeight="1">
      <c r="A5" s="46" t="s">
        <v>94</v>
      </c>
      <c r="B5" s="47"/>
      <c r="C5" s="81">
        <f>Startovka!I4</f>
        <v>45444</v>
      </c>
      <c r="D5" s="81"/>
      <c r="E5" s="81"/>
      <c r="F5" s="81"/>
      <c r="G5" s="81"/>
      <c r="H5" s="49"/>
      <c r="I5" s="50"/>
      <c r="J5" s="50"/>
      <c r="K5" s="50"/>
    </row>
    <row r="6" spans="1:11" ht="15.75" customHeight="1">
      <c r="A6" s="46" t="s">
        <v>95</v>
      </c>
      <c r="B6" s="47"/>
      <c r="C6" s="51" t="b">
        <f>D17</f>
        <v>0</v>
      </c>
      <c r="D6" s="82" t="b">
        <f>IF(E17="není"," ",E17)</f>
        <v>0</v>
      </c>
      <c r="E6" s="82"/>
      <c r="F6" s="82"/>
      <c r="G6" s="82"/>
      <c r="H6" s="83"/>
      <c r="I6" s="83"/>
      <c r="J6" s="83"/>
      <c r="K6" s="83"/>
    </row>
    <row r="7" spans="1:11" ht="15.75" customHeight="1">
      <c r="A7" s="46" t="s">
        <v>96</v>
      </c>
      <c r="B7" s="47"/>
      <c r="C7" s="51" t="b">
        <f>IF(C13="OB-Z",Startovka!I8,IF(C13="OB1",Startovka!I12,IF(C13="OB2",Startovka!I16,IF(C13="OB3",Startovka!I20))))</f>
        <v>0</v>
      </c>
      <c r="D7" s="82" t="b">
        <f>IF(E17="není"," ",IF(C13="OB-Z",Startovka!K8,IF(C13="OB1",Startovka!K12,IF(C13="OB2",Startovka!K16,IF(C13="OB3",Startovka!K20)))))</f>
        <v>0</v>
      </c>
      <c r="E7" s="82"/>
      <c r="F7" s="82"/>
      <c r="G7" s="82"/>
      <c r="H7" s="52"/>
      <c r="I7" s="53"/>
      <c r="J7" s="53"/>
      <c r="K7" s="53"/>
    </row>
    <row r="8" spans="1:11" ht="15.75" customHeight="1">
      <c r="A8" s="54"/>
      <c r="B8" s="55"/>
      <c r="C8" s="56"/>
      <c r="D8" s="57"/>
      <c r="E8" s="57"/>
      <c r="F8" s="57"/>
      <c r="G8" s="57"/>
      <c r="H8" s="48"/>
      <c r="I8" s="3"/>
      <c r="J8" s="3"/>
      <c r="K8" s="3"/>
    </row>
    <row r="9" spans="1:11" ht="19.5" customHeight="1">
      <c r="A9" s="84" t="s">
        <v>97</v>
      </c>
      <c r="B9" s="84"/>
      <c r="C9" s="58">
        <f>Startovka!B37</f>
        <v>0</v>
      </c>
      <c r="D9" s="85" t="s">
        <v>98</v>
      </c>
      <c r="E9" s="85"/>
      <c r="F9" s="85"/>
      <c r="G9" s="85"/>
      <c r="H9" s="3"/>
      <c r="I9" s="3"/>
      <c r="J9" s="3"/>
      <c r="K9" s="3"/>
    </row>
    <row r="10" spans="1:11" ht="19.5" customHeight="1">
      <c r="A10" s="84" t="s">
        <v>99</v>
      </c>
      <c r="B10" s="84"/>
      <c r="C10" s="58">
        <f>Startovka!C37</f>
        <v>0</v>
      </c>
      <c r="D10" s="86" t="s">
        <v>100</v>
      </c>
      <c r="E10" s="86"/>
      <c r="F10" s="86"/>
      <c r="G10" s="86"/>
      <c r="H10" s="3"/>
      <c r="I10" s="3"/>
      <c r="J10" s="3"/>
      <c r="K10" s="3"/>
    </row>
    <row r="11" spans="1:11" ht="19.5" customHeight="1">
      <c r="A11" s="84" t="s">
        <v>101</v>
      </c>
      <c r="B11" s="84"/>
      <c r="C11" s="58">
        <f>Startovka!D37</f>
        <v>0</v>
      </c>
      <c r="D11" s="86"/>
      <c r="E11" s="86"/>
      <c r="F11" s="86"/>
      <c r="G11" s="86"/>
      <c r="H11" s="3"/>
      <c r="I11" s="3"/>
      <c r="J11" s="3"/>
      <c r="K11" s="3"/>
    </row>
    <row r="12" spans="1:11" ht="19.5" customHeight="1">
      <c r="A12" s="84" t="s">
        <v>102</v>
      </c>
      <c r="B12" s="84"/>
      <c r="C12" s="58">
        <f>Startovka!A37</f>
        <v>0</v>
      </c>
      <c r="D12" s="86"/>
      <c r="E12" s="86"/>
      <c r="F12" s="86"/>
      <c r="G12" s="86"/>
      <c r="H12" s="3"/>
      <c r="I12" s="3"/>
      <c r="J12" s="3"/>
      <c r="K12" s="3"/>
    </row>
    <row r="13" spans="1:11" ht="19.5" customHeight="1">
      <c r="A13" s="84" t="s">
        <v>103</v>
      </c>
      <c r="B13" s="84"/>
      <c r="C13" s="58">
        <f>Startovka!E37</f>
        <v>0</v>
      </c>
      <c r="D13" s="87" t="s">
        <v>104</v>
      </c>
      <c r="E13" s="87"/>
      <c r="F13" s="87"/>
      <c r="G13" s="28"/>
      <c r="H13" s="3"/>
      <c r="I13" s="3"/>
      <c r="J13" s="3"/>
      <c r="K13" s="3"/>
    </row>
    <row r="14" spans="1:11" ht="19.5" customHeight="1">
      <c r="A14" s="84" t="s">
        <v>105</v>
      </c>
      <c r="B14" s="84"/>
      <c r="C14" s="59" t="str">
        <f>Výsledky!G37</f>
        <v>neurčeno</v>
      </c>
      <c r="D14" s="87" t="str">
        <f>IF(C13="OB3","Žlutá karta"," ")</f>
        <v> </v>
      </c>
      <c r="E14" s="87"/>
      <c r="F14" s="87"/>
      <c r="G14" s="28"/>
      <c r="H14" s="3"/>
      <c r="I14" s="3"/>
      <c r="J14" s="3"/>
      <c r="K14" s="3"/>
    </row>
    <row r="15" spans="1:11" ht="15" customHeight="1">
      <c r="A15" s="61"/>
      <c r="B15" s="57"/>
      <c r="C15" s="57"/>
      <c r="D15" s="62"/>
      <c r="E15" s="62"/>
      <c r="F15" s="62"/>
      <c r="G15" s="62"/>
      <c r="H15" s="48"/>
      <c r="I15" s="3"/>
      <c r="J15" s="3"/>
      <c r="K15" s="3"/>
    </row>
    <row r="16" spans="1:11" ht="47.25" customHeight="1">
      <c r="A16" s="63"/>
      <c r="B16" s="30" t="s">
        <v>52</v>
      </c>
      <c r="C16" s="30" t="s">
        <v>53</v>
      </c>
      <c r="D16" s="30" t="s">
        <v>106</v>
      </c>
      <c r="E16" s="30" t="s">
        <v>107</v>
      </c>
      <c r="F16" s="30" t="s">
        <v>54</v>
      </c>
      <c r="G16" s="30" t="s">
        <v>108</v>
      </c>
      <c r="H16" s="3"/>
      <c r="I16" s="3"/>
      <c r="J16" s="3"/>
      <c r="K16" s="3"/>
    </row>
    <row r="17" spans="1:11" ht="25.5" customHeight="1">
      <c r="A17" s="63"/>
      <c r="B17" s="64"/>
      <c r="C17" s="64"/>
      <c r="D17" s="65" t="b">
        <f>IF(C13="OB-Z",Startovka!I7,IF(C13="OB1",Startovka!I11,IF(C13="OB2",Startovka!I15,IF(C13="OB3",Startovka!I19))))</f>
        <v>0</v>
      </c>
      <c r="E17" s="65" t="b">
        <f>IF(C13="OB-Z",Startovka!K7,IF(C13="OB1",Startovka!K11,IF(C13="OB2",Startovka!K15,IF(C13="OB3",Startovka!K19))))</f>
        <v>0</v>
      </c>
      <c r="F17" s="64"/>
      <c r="G17" s="64"/>
      <c r="H17" s="3"/>
      <c r="I17" s="3"/>
      <c r="J17" s="3"/>
      <c r="K17" s="3"/>
    </row>
    <row r="18" spans="1:11" ht="15.75" customHeight="1">
      <c r="A18" s="63"/>
      <c r="B18" s="31">
        <v>1</v>
      </c>
      <c r="C18" s="32" t="str">
        <f>IF(C13="OB-Z",Cviky!B3,IF(C13="OB1",Cviky!F3,IF(C13="OB2",Cviky!J3,IF(C13="OB3",Cviky!N3," "))))</f>
        <v> </v>
      </c>
      <c r="D18" s="66"/>
      <c r="E18" s="66"/>
      <c r="F18" s="6" t="str">
        <f>IF(C13="OB-Z",Cviky!C3,IF(C13="OB1",Cviky!G3,IF(C13="OB2",Cviky!K3,IF(C13="OB3",Cviky!O3," "))))</f>
        <v> </v>
      </c>
      <c r="G18" s="67" t="e">
        <f>IF(E17="není",H18,I18)</f>
        <v>#VALUE!</v>
      </c>
      <c r="H18" s="68" t="e">
        <f aca="true" t="shared" si="0" ref="H18:H27">SUM(D18*F18)</f>
        <v>#VALUE!</v>
      </c>
      <c r="I18" s="68" t="e">
        <f aca="true" t="shared" si="1" ref="I18:I27">SUM(((D18+E18)*F18)/2)</f>
        <v>#VALUE!</v>
      </c>
      <c r="J18" s="3"/>
      <c r="K18" s="3"/>
    </row>
    <row r="19" spans="1:11" ht="15.75" customHeight="1">
      <c r="A19" s="63"/>
      <c r="B19" s="31">
        <v>2</v>
      </c>
      <c r="C19" s="32" t="str">
        <f>IF(C13="OB-Z",Cviky!B4,IF(C13="OB1",Cviky!F4,IF(C13="OB2",Cviky!J4,IF(C13="OB3",Cviky!N4," "))))</f>
        <v> </v>
      </c>
      <c r="D19" s="66"/>
      <c r="E19" s="66"/>
      <c r="F19" s="6" t="str">
        <f>IF(C13="OB-Z",Cviky!C4,IF(C13="OB1",Cviky!G4,IF(C13="OB2",Cviky!K4,IF(C13="OB3",Cviky!O4," "))))</f>
        <v> </v>
      </c>
      <c r="G19" s="67" t="e">
        <f>IF(E17="není",H19,I19)</f>
        <v>#VALUE!</v>
      </c>
      <c r="H19" s="68" t="e">
        <f t="shared" si="0"/>
        <v>#VALUE!</v>
      </c>
      <c r="I19" s="68" t="e">
        <f t="shared" si="1"/>
        <v>#VALUE!</v>
      </c>
      <c r="J19" s="3"/>
      <c r="K19" s="3"/>
    </row>
    <row r="20" spans="1:11" ht="15.75" customHeight="1">
      <c r="A20" s="63"/>
      <c r="B20" s="31">
        <v>3</v>
      </c>
      <c r="C20" s="32" t="str">
        <f>IF(C13="OB-Z",Cviky!B5,IF(C13="OB1",Cviky!F5,IF(C13="OB2",Cviky!J5,IF(C13="OB3",Cviky!N5," "))))</f>
        <v> </v>
      </c>
      <c r="D20" s="66"/>
      <c r="E20" s="66"/>
      <c r="F20" s="6" t="str">
        <f>IF(C13="OB-Z",Cviky!C5,IF(C13="OB1",Cviky!G5,IF(C13="OB2",Cviky!K5,IF(C13="OB3",Cviky!O5," "))))</f>
        <v> </v>
      </c>
      <c r="G20" s="67" t="e">
        <f>IF(E17="není",H20,I20)</f>
        <v>#VALUE!</v>
      </c>
      <c r="H20" s="68" t="e">
        <f t="shared" si="0"/>
        <v>#VALUE!</v>
      </c>
      <c r="I20" s="68" t="e">
        <f t="shared" si="1"/>
        <v>#VALUE!</v>
      </c>
      <c r="J20" s="3"/>
      <c r="K20" s="3"/>
    </row>
    <row r="21" spans="1:11" ht="15.75" customHeight="1">
      <c r="A21" s="63"/>
      <c r="B21" s="31">
        <v>4</v>
      </c>
      <c r="C21" s="32" t="str">
        <f>IF(C13="OB-Z",Cviky!B6,IF(C13="OB1",Cviky!F6,IF(C13="OB2",Cviky!J6,IF(C13="OB3",Cviky!N6," "))))</f>
        <v> </v>
      </c>
      <c r="D21" s="66"/>
      <c r="E21" s="66"/>
      <c r="F21" s="6" t="str">
        <f>IF(C13="OB-Z",Cviky!C6,IF(C13="OB1",Cviky!G6,IF(C13="OB2",Cviky!K6,IF(C13="OB3",Cviky!O6," "))))</f>
        <v> </v>
      </c>
      <c r="G21" s="67" t="e">
        <f>IF(E17="není",H21,I21)</f>
        <v>#VALUE!</v>
      </c>
      <c r="H21" s="68" t="e">
        <f t="shared" si="0"/>
        <v>#VALUE!</v>
      </c>
      <c r="I21" s="68" t="e">
        <f t="shared" si="1"/>
        <v>#VALUE!</v>
      </c>
      <c r="J21" s="3"/>
      <c r="K21" s="3"/>
    </row>
    <row r="22" spans="1:11" ht="15.75" customHeight="1">
      <c r="A22" s="63"/>
      <c r="B22" s="31">
        <v>5</v>
      </c>
      <c r="C22" s="32" t="str">
        <f>IF(C13="OB-Z",Cviky!B7,IF(C13="OB1",Cviky!F7,IF(C13="OB2",Cviky!J7,IF(C13="OB3",Cviky!N7," "))))</f>
        <v> </v>
      </c>
      <c r="D22" s="66"/>
      <c r="E22" s="66"/>
      <c r="F22" s="6" t="str">
        <f>IF(C13="OB-Z",Cviky!C7,IF(C13="OB1",Cviky!G7,IF(C13="OB2",Cviky!K7,IF(C13="OB3",Cviky!O7," "))))</f>
        <v> </v>
      </c>
      <c r="G22" s="67" t="e">
        <f>IF(E17="není",H22,I22)</f>
        <v>#VALUE!</v>
      </c>
      <c r="H22" s="68" t="e">
        <f t="shared" si="0"/>
        <v>#VALUE!</v>
      </c>
      <c r="I22" s="68" t="e">
        <f t="shared" si="1"/>
        <v>#VALUE!</v>
      </c>
      <c r="J22" s="3"/>
      <c r="K22" s="3"/>
    </row>
    <row r="23" spans="1:11" ht="15.75" customHeight="1">
      <c r="A23" s="63"/>
      <c r="B23" s="31">
        <v>6</v>
      </c>
      <c r="C23" s="32" t="str">
        <f>IF(C13="OB-Z",Cviky!B8,IF(C13="OB1",Cviky!F8,IF(C13="OB2",Cviky!J8,IF(C13="OB3",Cviky!N8," "))))</f>
        <v> </v>
      </c>
      <c r="D23" s="66"/>
      <c r="E23" s="66"/>
      <c r="F23" s="6" t="str">
        <f>IF(C13="OB-Z",Cviky!C8,IF(C13="OB1",Cviky!G8,IF(C13="OB2",Cviky!K8,IF(C13="OB3",Cviky!O8," "))))</f>
        <v> </v>
      </c>
      <c r="G23" s="67" t="e">
        <f>IF(E17="není",H23,I23)</f>
        <v>#VALUE!</v>
      </c>
      <c r="H23" s="68" t="e">
        <f t="shared" si="0"/>
        <v>#VALUE!</v>
      </c>
      <c r="I23" s="68" t="e">
        <f t="shared" si="1"/>
        <v>#VALUE!</v>
      </c>
      <c r="J23" s="3"/>
      <c r="K23" s="3"/>
    </row>
    <row r="24" spans="1:11" ht="15.75" customHeight="1">
      <c r="A24" s="63"/>
      <c r="B24" s="31">
        <v>7</v>
      </c>
      <c r="C24" s="32" t="str">
        <f>IF(C13="OB-Z",Cviky!B9,IF(C13="OB1",Cviky!F9,IF(C13="OB2",Cviky!J9,IF(C13="OB3",Cviky!N9," "))))</f>
        <v> </v>
      </c>
      <c r="D24" s="66"/>
      <c r="E24" s="66"/>
      <c r="F24" s="6" t="str">
        <f>IF(C13="OB-Z",Cviky!C9,IF(C13="OB1",Cviky!G9,IF(C13="OB2",Cviky!K9,IF(C13="OB3",Cviky!O9," "))))</f>
        <v> </v>
      </c>
      <c r="G24" s="67" t="e">
        <f>IF(E17="není",H24,I24)</f>
        <v>#VALUE!</v>
      </c>
      <c r="H24" s="68" t="e">
        <f t="shared" si="0"/>
        <v>#VALUE!</v>
      </c>
      <c r="I24" s="68" t="e">
        <f t="shared" si="1"/>
        <v>#VALUE!</v>
      </c>
      <c r="J24" s="3"/>
      <c r="K24" s="3"/>
    </row>
    <row r="25" spans="1:11" ht="15.75" customHeight="1">
      <c r="A25" s="63"/>
      <c r="B25" s="31">
        <v>8</v>
      </c>
      <c r="C25" s="32" t="str">
        <f>IF(C13="OB-Z",Cviky!B10,IF(C13="OB1",Cviky!F10,IF(C13="OB2",Cviky!J10,IF(C13="OB3",Cviky!N10," "))))</f>
        <v> </v>
      </c>
      <c r="D25" s="66"/>
      <c r="E25" s="66"/>
      <c r="F25" s="6" t="str">
        <f>IF(C13="OB-Z",Cviky!C10,IF(C13="OB1",Cviky!G10,IF(C13="OB2",Cviky!K10,IF(C13="OB3",Cviky!O10," "))))</f>
        <v> </v>
      </c>
      <c r="G25" s="67" t="e">
        <f>IF(E17="není",H25,I25)</f>
        <v>#VALUE!</v>
      </c>
      <c r="H25" s="68" t="e">
        <f t="shared" si="0"/>
        <v>#VALUE!</v>
      </c>
      <c r="I25" s="68" t="e">
        <f t="shared" si="1"/>
        <v>#VALUE!</v>
      </c>
      <c r="J25" s="3"/>
      <c r="K25" s="3"/>
    </row>
    <row r="26" spans="1:11" ht="15.75" customHeight="1">
      <c r="A26" s="63"/>
      <c r="B26" s="31">
        <v>9</v>
      </c>
      <c r="C26" s="32" t="str">
        <f>IF(C13="OB-Z",Cviky!B11,IF(C13="OB1",Cviky!F11,IF(C13="OB2",Cviky!J11,IF(C13="OB3",Cviky!N11," "))))</f>
        <v> </v>
      </c>
      <c r="D26" s="66"/>
      <c r="E26" s="66"/>
      <c r="F26" s="6" t="str">
        <f>IF(C13="OB-Z",Cviky!C11,IF(C13="OB1",Cviky!G11,IF(C13="OB2",Cviky!K11,IF(C13="OB3",Cviky!O11," "))))</f>
        <v> </v>
      </c>
      <c r="G26" s="67" t="e">
        <f>IF(E17="není",H26,I26)</f>
        <v>#VALUE!</v>
      </c>
      <c r="H26" s="68" t="e">
        <f t="shared" si="0"/>
        <v>#VALUE!</v>
      </c>
      <c r="I26" s="68" t="e">
        <f t="shared" si="1"/>
        <v>#VALUE!</v>
      </c>
      <c r="J26" s="3"/>
      <c r="K26" s="3"/>
    </row>
    <row r="27" spans="1:11" ht="15.75" customHeight="1">
      <c r="A27" s="63"/>
      <c r="B27" s="31">
        <v>10</v>
      </c>
      <c r="C27" s="32" t="str">
        <f>IF(C13="OB-Z",Cviky!B12,IF(C13="OB2",Cviky!J12,IF(C13="OB3",Cviky!N12," ")))</f>
        <v> </v>
      </c>
      <c r="D27" s="66"/>
      <c r="E27" s="66"/>
      <c r="F27" s="6" t="str">
        <f>IF(C13="OB-Z",Cviky!C12,IF(C13="OB1",Cviky!G12,IF(C13="OB2",Cviky!K12,IF(C13="OB3",Cviky!O12," "))))</f>
        <v> </v>
      </c>
      <c r="G27" s="67" t="e">
        <f>IF(E17="není",H27,I27)</f>
        <v>#VALUE!</v>
      </c>
      <c r="H27" s="68" t="e">
        <f t="shared" si="0"/>
        <v>#VALUE!</v>
      </c>
      <c r="I27" s="68" t="e">
        <f t="shared" si="1"/>
        <v>#VALUE!</v>
      </c>
      <c r="J27" s="3"/>
      <c r="K27" s="3"/>
    </row>
    <row r="28" spans="1:11" ht="15.75" customHeight="1">
      <c r="A28" s="63"/>
      <c r="B28" s="88" t="s">
        <v>109</v>
      </c>
      <c r="C28" s="88"/>
      <c r="D28" s="91" t="e">
        <f>IF(G13="ano","0",IF(G14="ano",H28-20,SUM(G18:G27)))</f>
        <v>#VALUE!</v>
      </c>
      <c r="E28" s="91"/>
      <c r="F28" s="91"/>
      <c r="G28" s="91"/>
      <c r="H28" s="68" t="e">
        <f>SUM(G18:G27)</f>
        <v>#VALUE!</v>
      </c>
      <c r="I28" s="68"/>
      <c r="J28" s="3"/>
      <c r="K28" s="3"/>
    </row>
    <row r="29" spans="1:11" ht="15.75" customHeight="1">
      <c r="A29" s="63"/>
      <c r="B29" s="88" t="s">
        <v>110</v>
      </c>
      <c r="C29" s="88"/>
      <c r="D29" s="93" t="e">
        <f>IF(G13="ano","Diskvalifikace",IF(Startovka!F2="N","Nenastoupil",IF(D28&gt;=256,"Výborně",IF(D28&gt;=224,"Velmi dobře",IF(D28&gt;=192,"Dobře",IF(D28&lt;=191.9,"Nehodnocen"," "))))))</f>
        <v>#VALUE!</v>
      </c>
      <c r="E29" s="93"/>
      <c r="F29" s="93"/>
      <c r="G29" s="93"/>
      <c r="H29" s="3"/>
      <c r="I29" s="3"/>
      <c r="J29" s="3"/>
      <c r="K29" s="3"/>
    </row>
    <row r="30" spans="1:11" ht="15" customHeight="1">
      <c r="A30" s="61"/>
      <c r="B30" s="69"/>
      <c r="C30" s="69"/>
      <c r="D30" s="69"/>
      <c r="E30" s="69"/>
      <c r="F30" s="69"/>
      <c r="G30" s="69"/>
      <c r="H30" s="48"/>
      <c r="I30" s="3"/>
      <c r="J30" s="3"/>
      <c r="K30" s="3"/>
    </row>
    <row r="31" spans="1:11" ht="15" customHeight="1">
      <c r="A31" s="61"/>
      <c r="B31" s="56"/>
      <c r="C31" s="56"/>
      <c r="D31" s="56"/>
      <c r="E31" s="56"/>
      <c r="F31" s="56"/>
      <c r="G31" s="56"/>
      <c r="H31" s="48"/>
      <c r="I31" s="3"/>
      <c r="J31" s="3"/>
      <c r="K31" s="3"/>
    </row>
    <row r="32" spans="1:11" ht="15" customHeight="1">
      <c r="A32" s="61"/>
      <c r="B32" s="56"/>
      <c r="C32" s="56"/>
      <c r="D32" s="56"/>
      <c r="E32" s="56"/>
      <c r="F32" s="56"/>
      <c r="G32" s="56"/>
      <c r="H32" s="48"/>
      <c r="I32" s="3"/>
      <c r="J32" s="3"/>
      <c r="K32" s="3"/>
    </row>
    <row r="33" spans="1:11" ht="15" customHeight="1">
      <c r="A33" s="61"/>
      <c r="B33" s="56"/>
      <c r="C33" s="56"/>
      <c r="D33" s="56"/>
      <c r="E33" s="56"/>
      <c r="F33" s="56"/>
      <c r="G33" s="56"/>
      <c r="H33" s="48"/>
      <c r="I33" s="3"/>
      <c r="J33" s="3"/>
      <c r="K33" s="3"/>
    </row>
    <row r="34" spans="1:11" ht="15" customHeight="1">
      <c r="A34" s="61"/>
      <c r="B34" s="56"/>
      <c r="C34" s="56"/>
      <c r="D34" s="56"/>
      <c r="E34" s="56"/>
      <c r="F34" s="56"/>
      <c r="G34" s="56"/>
      <c r="H34" s="48"/>
      <c r="I34" s="3"/>
      <c r="J34" s="3"/>
      <c r="K34" s="3"/>
    </row>
    <row r="35" spans="1:11" ht="15" customHeight="1">
      <c r="A35" s="61"/>
      <c r="B35" s="56"/>
      <c r="C35" s="56"/>
      <c r="D35" s="56"/>
      <c r="E35" s="56"/>
      <c r="F35" s="56"/>
      <c r="G35" s="56"/>
      <c r="H35" s="48"/>
      <c r="I35" s="3"/>
      <c r="J35" s="3"/>
      <c r="K35" s="3"/>
    </row>
    <row r="36" spans="1:11" ht="15" customHeight="1">
      <c r="A36" s="70"/>
      <c r="B36" s="57"/>
      <c r="C36" s="57"/>
      <c r="D36" s="57"/>
      <c r="E36" s="57"/>
      <c r="F36" s="57"/>
      <c r="G36" s="57"/>
      <c r="H36" s="48"/>
      <c r="I36" s="3"/>
      <c r="J36" s="3"/>
      <c r="K36" s="3"/>
    </row>
  </sheetData>
  <sheetProtection selectLockedCells="1" selectUnlockedCell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A1:G1"/>
    <mergeCell ref="A2:G2"/>
    <mergeCell ref="C3:G3"/>
    <mergeCell ref="C4:G4"/>
    <mergeCell ref="C5:G5"/>
    <mergeCell ref="D6:G6"/>
  </mergeCells>
  <conditionalFormatting sqref="D18:E27 G18:G27">
    <cfRule type="cellIs" priority="1" dxfId="0" operator="lessThan" stopIfTrue="1">
      <formula>0</formula>
    </cfRule>
  </conditionalFormatting>
  <printOptions/>
  <pageMargins left="0.11805555555555555" right="0.11805555555555555" top="0.19652777777777777" bottom="0.19652777777777777" header="0.5118055555555555" footer="0.19652777777777777"/>
  <pageSetup horizontalDpi="300" verticalDpi="300" orientation="landscape" scale="75"/>
  <headerFooter alignWithMargins="0">
    <oddFooter>&amp;C&amp;"Helvetica Neue,Běžné"&amp;12&amp;P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6"/>
  <sheetViews>
    <sheetView showGridLines="0" zoomScalePageLayoutView="0" workbookViewId="0" topLeftCell="A1">
      <selection activeCell="A1" sqref="A1"/>
    </sheetView>
  </sheetViews>
  <sheetFormatPr defaultColWidth="9.7109375" defaultRowHeight="15" customHeight="1"/>
  <cols>
    <col min="1" max="1" width="14.7109375" style="1" customWidth="1"/>
    <col min="2" max="2" width="7.57421875" style="1" customWidth="1"/>
    <col min="3" max="3" width="69.28125" style="1" customWidth="1"/>
    <col min="4" max="5" width="16.28125" style="1" customWidth="1"/>
    <col min="6" max="6" width="5.8515625" style="1" customWidth="1"/>
    <col min="7" max="7" width="17.7109375" style="1" customWidth="1"/>
    <col min="8" max="8" width="7.57421875" style="1" customWidth="1"/>
    <col min="9" max="9" width="8.7109375" style="1" customWidth="1"/>
    <col min="10" max="11" width="9.00390625" style="1" customWidth="1"/>
    <col min="12" max="16384" width="9.7109375" style="1" customWidth="1"/>
  </cols>
  <sheetData>
    <row r="1" spans="1:11" ht="21" customHeight="1">
      <c r="A1" s="78" t="s">
        <v>91</v>
      </c>
      <c r="B1" s="78"/>
      <c r="C1" s="78"/>
      <c r="D1" s="78"/>
      <c r="E1" s="78"/>
      <c r="F1" s="78"/>
      <c r="G1" s="78"/>
      <c r="H1" s="45"/>
      <c r="I1" s="3"/>
      <c r="J1" s="3"/>
      <c r="K1" s="3"/>
    </row>
    <row r="2" spans="1:11" ht="129.75" customHeight="1">
      <c r="A2" s="79"/>
      <c r="B2" s="79"/>
      <c r="C2" s="79"/>
      <c r="D2" s="79"/>
      <c r="E2" s="79"/>
      <c r="F2" s="79"/>
      <c r="G2" s="79"/>
      <c r="H2" s="45"/>
      <c r="I2" s="3"/>
      <c r="J2" s="3"/>
      <c r="K2" s="3"/>
    </row>
    <row r="3" spans="1:11" ht="15.75" customHeight="1">
      <c r="A3" s="46" t="s">
        <v>92</v>
      </c>
      <c r="B3" s="47"/>
      <c r="C3" s="80" t="str">
        <f>Startovka!I2</f>
        <v>Dana Háková </v>
      </c>
      <c r="D3" s="80"/>
      <c r="E3" s="80"/>
      <c r="F3" s="80"/>
      <c r="G3" s="80"/>
      <c r="H3" s="48"/>
      <c r="I3" s="3"/>
      <c r="J3" s="3"/>
      <c r="K3" s="3"/>
    </row>
    <row r="4" spans="1:11" ht="15.75" customHeight="1">
      <c r="A4" s="46" t="s">
        <v>93</v>
      </c>
      <c r="B4" s="47"/>
      <c r="C4" s="80" t="str">
        <f>Startovka!I3</f>
        <v>Zkoušky Obedience Chomutov </v>
      </c>
      <c r="D4" s="80"/>
      <c r="E4" s="80"/>
      <c r="F4" s="80"/>
      <c r="G4" s="80"/>
      <c r="H4" s="48"/>
      <c r="I4" s="3"/>
      <c r="J4" s="3"/>
      <c r="K4" s="3"/>
    </row>
    <row r="5" spans="1:11" ht="15.75" customHeight="1">
      <c r="A5" s="46" t="s">
        <v>94</v>
      </c>
      <c r="B5" s="47"/>
      <c r="C5" s="81">
        <f>Startovka!I4</f>
        <v>45444</v>
      </c>
      <c r="D5" s="81"/>
      <c r="E5" s="81"/>
      <c r="F5" s="81"/>
      <c r="G5" s="81"/>
      <c r="H5" s="49"/>
      <c r="I5" s="50"/>
      <c r="J5" s="50"/>
      <c r="K5" s="50"/>
    </row>
    <row r="6" spans="1:11" ht="15.75" customHeight="1">
      <c r="A6" s="46" t="s">
        <v>95</v>
      </c>
      <c r="B6" s="47"/>
      <c r="C6" s="51" t="b">
        <f>D17</f>
        <v>0</v>
      </c>
      <c r="D6" s="82" t="b">
        <f>IF(E17="není"," ",E17)</f>
        <v>0</v>
      </c>
      <c r="E6" s="82"/>
      <c r="F6" s="82"/>
      <c r="G6" s="82"/>
      <c r="H6" s="83"/>
      <c r="I6" s="83"/>
      <c r="J6" s="83"/>
      <c r="K6" s="83"/>
    </row>
    <row r="7" spans="1:11" ht="15.75" customHeight="1">
      <c r="A7" s="46" t="s">
        <v>96</v>
      </c>
      <c r="B7" s="47"/>
      <c r="C7" s="51" t="b">
        <f>IF(C13="OB-Z",Startovka!I8,IF(C13="OB1",Startovka!I12,IF(C13="OB2",Startovka!I16,IF(C13="OB3",Startovka!I20))))</f>
        <v>0</v>
      </c>
      <c r="D7" s="82" t="b">
        <f>IF(E17="není"," ",IF(C13="OB-Z",Startovka!K8,IF(C13="OB1",Startovka!K12,IF(C13="OB2",Startovka!K16,IF(C13="OB3",Startovka!K20)))))</f>
        <v>0</v>
      </c>
      <c r="E7" s="82"/>
      <c r="F7" s="82"/>
      <c r="G7" s="82"/>
      <c r="H7" s="52"/>
      <c r="I7" s="53"/>
      <c r="J7" s="53"/>
      <c r="K7" s="53"/>
    </row>
    <row r="8" spans="1:11" ht="15.75" customHeight="1">
      <c r="A8" s="54"/>
      <c r="B8" s="55"/>
      <c r="C8" s="56"/>
      <c r="D8" s="57"/>
      <c r="E8" s="57"/>
      <c r="F8" s="57"/>
      <c r="G8" s="57"/>
      <c r="H8" s="48"/>
      <c r="I8" s="3"/>
      <c r="J8" s="3"/>
      <c r="K8" s="3"/>
    </row>
    <row r="9" spans="1:11" ht="19.5" customHeight="1">
      <c r="A9" s="84" t="s">
        <v>97</v>
      </c>
      <c r="B9" s="84"/>
      <c r="C9" s="58">
        <f>Startovka!B2</f>
        <v>0</v>
      </c>
      <c r="D9" s="85" t="s">
        <v>98</v>
      </c>
      <c r="E9" s="85"/>
      <c r="F9" s="85"/>
      <c r="G9" s="85"/>
      <c r="H9" s="3"/>
      <c r="I9" s="3"/>
      <c r="J9" s="3"/>
      <c r="K9" s="3"/>
    </row>
    <row r="10" spans="1:11" ht="19.5" customHeight="1">
      <c r="A10" s="84" t="s">
        <v>99</v>
      </c>
      <c r="B10" s="84"/>
      <c r="C10" s="58">
        <f>Startovka!C2</f>
        <v>0</v>
      </c>
      <c r="D10" s="86" t="s">
        <v>100</v>
      </c>
      <c r="E10" s="86"/>
      <c r="F10" s="86"/>
      <c r="G10" s="86"/>
      <c r="H10" s="3"/>
      <c r="I10" s="3"/>
      <c r="J10" s="3"/>
      <c r="K10" s="3"/>
    </row>
    <row r="11" spans="1:11" ht="19.5" customHeight="1">
      <c r="A11" s="84" t="s">
        <v>101</v>
      </c>
      <c r="B11" s="84"/>
      <c r="C11" s="58">
        <f>Startovka!D2</f>
        <v>0</v>
      </c>
      <c r="D11" s="86"/>
      <c r="E11" s="86"/>
      <c r="F11" s="86"/>
      <c r="G11" s="86"/>
      <c r="H11" s="3"/>
      <c r="I11" s="3"/>
      <c r="J11" s="3"/>
      <c r="K11" s="3"/>
    </row>
    <row r="12" spans="1:11" ht="19.5" customHeight="1">
      <c r="A12" s="84" t="s">
        <v>102</v>
      </c>
      <c r="B12" s="84"/>
      <c r="C12" s="58">
        <f>Startovka!A2</f>
        <v>0</v>
      </c>
      <c r="D12" s="86"/>
      <c r="E12" s="86"/>
      <c r="F12" s="86"/>
      <c r="G12" s="86"/>
      <c r="H12" s="3"/>
      <c r="I12" s="3"/>
      <c r="J12" s="3"/>
      <c r="K12" s="3"/>
    </row>
    <row r="13" spans="1:11" ht="19.5" customHeight="1">
      <c r="A13" s="84" t="s">
        <v>103</v>
      </c>
      <c r="B13" s="84"/>
      <c r="C13" s="59">
        <f>Startovka!E2</f>
        <v>0</v>
      </c>
      <c r="D13" s="87" t="s">
        <v>104</v>
      </c>
      <c r="E13" s="87"/>
      <c r="F13" s="87"/>
      <c r="G13" s="60"/>
      <c r="H13" s="3"/>
      <c r="I13" s="3"/>
      <c r="J13" s="3"/>
      <c r="K13" s="3"/>
    </row>
    <row r="14" spans="1:11" ht="19.5" customHeight="1">
      <c r="A14" s="84" t="s">
        <v>105</v>
      </c>
      <c r="B14" s="84"/>
      <c r="C14" s="59" t="str">
        <f>Výsledky!G2</f>
        <v>neurčeno</v>
      </c>
      <c r="D14" s="87" t="str">
        <f>IF(C13="OB3","Žlutá karta"," ")</f>
        <v> </v>
      </c>
      <c r="E14" s="87"/>
      <c r="F14" s="87"/>
      <c r="G14" s="28"/>
      <c r="H14" s="3"/>
      <c r="I14" s="3"/>
      <c r="J14" s="3"/>
      <c r="K14" s="3"/>
    </row>
    <row r="15" spans="1:11" ht="15" customHeight="1">
      <c r="A15" s="61"/>
      <c r="B15" s="57"/>
      <c r="C15" s="57"/>
      <c r="D15" s="62"/>
      <c r="E15" s="62"/>
      <c r="F15" s="62"/>
      <c r="G15" s="62"/>
      <c r="H15" s="48"/>
      <c r="I15" s="3"/>
      <c r="J15" s="3"/>
      <c r="K15" s="3"/>
    </row>
    <row r="16" spans="1:11" ht="47.25" customHeight="1">
      <c r="A16" s="63"/>
      <c r="B16" s="30" t="s">
        <v>52</v>
      </c>
      <c r="C16" s="30" t="s">
        <v>53</v>
      </c>
      <c r="D16" s="30" t="s">
        <v>106</v>
      </c>
      <c r="E16" s="30" t="s">
        <v>107</v>
      </c>
      <c r="F16" s="30" t="s">
        <v>54</v>
      </c>
      <c r="G16" s="30" t="s">
        <v>108</v>
      </c>
      <c r="H16" s="3"/>
      <c r="I16" s="3"/>
      <c r="J16" s="3"/>
      <c r="K16" s="3"/>
    </row>
    <row r="17" spans="1:11" ht="15.75" customHeight="1">
      <c r="A17" s="63"/>
      <c r="B17" s="64"/>
      <c r="C17" s="64"/>
      <c r="D17" s="65" t="b">
        <f>IF(C13="OB-Z",Startovka!I7,IF(C13="OB1",Startovka!I11,IF(C13="OB2",Startovka!I15,IF(C13="OB3",Startovka!I19))))</f>
        <v>0</v>
      </c>
      <c r="E17" s="65" t="b">
        <f>IF(C13="OB-Z",Startovka!K7,IF(C13="OB1",Startovka!K11,IF(C13="OB2",Startovka!K15,IF(C13="OB3",Startovka!K19))))</f>
        <v>0</v>
      </c>
      <c r="F17" s="64"/>
      <c r="G17" s="64"/>
      <c r="H17" s="3"/>
      <c r="I17" s="3"/>
      <c r="J17" s="3"/>
      <c r="K17" s="3"/>
    </row>
    <row r="18" spans="1:11" ht="15.75" customHeight="1">
      <c r="A18" s="63"/>
      <c r="B18" s="31">
        <v>1</v>
      </c>
      <c r="C18" s="32" t="str">
        <f>IF(C13="OB-Z",Cviky!B3,IF(C13="OB1",Cviky!F3,IF(C13="OB2",Cviky!J3,IF(C13="OB3",Cviky!N3," "))))</f>
        <v> </v>
      </c>
      <c r="D18" s="66"/>
      <c r="E18" s="66"/>
      <c r="F18" s="6" t="str">
        <f>IF(C13="OB-Z",Cviky!C3,IF(C13="OB1",Cviky!G3,IF(C13="OB2",Cviky!K3,IF(C13="OB3",Cviky!O3," "))))</f>
        <v> </v>
      </c>
      <c r="G18" s="67" t="e">
        <f>IF(E17="není",H18,I18)</f>
        <v>#VALUE!</v>
      </c>
      <c r="H18" s="68" t="e">
        <f aca="true" t="shared" si="0" ref="H18:H27">SUM(D18*F18)</f>
        <v>#VALUE!</v>
      </c>
      <c r="I18" s="68" t="e">
        <f aca="true" t="shared" si="1" ref="I18:I27">SUM(((D18+E18)*F18)/2)</f>
        <v>#VALUE!</v>
      </c>
      <c r="J18" s="3"/>
      <c r="K18" s="3"/>
    </row>
    <row r="19" spans="1:11" ht="15.75" customHeight="1">
      <c r="A19" s="63"/>
      <c r="B19" s="31">
        <v>2</v>
      </c>
      <c r="C19" s="32" t="str">
        <f>IF(C13="OB-Z",Cviky!B4,IF(C13="OB1",Cviky!F4,IF(C13="OB2",Cviky!J4,IF(C13="OB3",Cviky!N4," "))))</f>
        <v> </v>
      </c>
      <c r="D19" s="66"/>
      <c r="E19" s="66"/>
      <c r="F19" s="6" t="str">
        <f>IF(C13="OB-Z",Cviky!C4,IF(C13="OB1",Cviky!G4,IF(C13="OB2",Cviky!K4,IF(C13="OB3",Cviky!O4," "))))</f>
        <v> </v>
      </c>
      <c r="G19" s="67" t="e">
        <f>IF(E17="není",H19,I19)</f>
        <v>#VALUE!</v>
      </c>
      <c r="H19" s="68" t="e">
        <f t="shared" si="0"/>
        <v>#VALUE!</v>
      </c>
      <c r="I19" s="68" t="e">
        <f t="shared" si="1"/>
        <v>#VALUE!</v>
      </c>
      <c r="J19" s="3"/>
      <c r="K19" s="3"/>
    </row>
    <row r="20" spans="1:11" ht="15.75" customHeight="1">
      <c r="A20" s="63"/>
      <c r="B20" s="31">
        <v>3</v>
      </c>
      <c r="C20" s="32" t="str">
        <f>IF(C13="OB-Z",Cviky!B5,IF(C13="OB1",Cviky!F5,IF(C13="OB2",Cviky!J5,IF(C13="OB3",Cviky!N5," "))))</f>
        <v> </v>
      </c>
      <c r="D20" s="66"/>
      <c r="E20" s="66"/>
      <c r="F20" s="6" t="str">
        <f>IF(C13="OB-Z",Cviky!C5,IF(C13="OB1",Cviky!G5,IF(C13="OB2",Cviky!K5,IF(C13="OB3",Cviky!O5," "))))</f>
        <v> </v>
      </c>
      <c r="G20" s="67" t="e">
        <f>IF(E17="není",H20,I20)</f>
        <v>#VALUE!</v>
      </c>
      <c r="H20" s="68" t="e">
        <f t="shared" si="0"/>
        <v>#VALUE!</v>
      </c>
      <c r="I20" s="68" t="e">
        <f t="shared" si="1"/>
        <v>#VALUE!</v>
      </c>
      <c r="J20" s="3"/>
      <c r="K20" s="3"/>
    </row>
    <row r="21" spans="1:11" ht="15.75" customHeight="1">
      <c r="A21" s="63"/>
      <c r="B21" s="31">
        <v>4</v>
      </c>
      <c r="C21" s="32" t="str">
        <f>IF(C13="OB-Z",Cviky!B6,IF(C13="OB1",Cviky!F6,IF(C13="OB2",Cviky!J6,IF(C13="OB3",Cviky!N6," "))))</f>
        <v> </v>
      </c>
      <c r="D21" s="66"/>
      <c r="E21" s="66"/>
      <c r="F21" s="6" t="str">
        <f>IF(C13="OB-Z",Cviky!C6,IF(C13="OB1",Cviky!G6,IF(C13="OB2",Cviky!K6,IF(C13="OB3",Cviky!O6," "))))</f>
        <v> </v>
      </c>
      <c r="G21" s="67" t="e">
        <f>IF(E17="není",H21,I21)</f>
        <v>#VALUE!</v>
      </c>
      <c r="H21" s="68" t="e">
        <f t="shared" si="0"/>
        <v>#VALUE!</v>
      </c>
      <c r="I21" s="68" t="e">
        <f t="shared" si="1"/>
        <v>#VALUE!</v>
      </c>
      <c r="J21" s="3"/>
      <c r="K21" s="3"/>
    </row>
    <row r="22" spans="1:11" ht="15.75" customHeight="1">
      <c r="A22" s="63"/>
      <c r="B22" s="31">
        <v>5</v>
      </c>
      <c r="C22" s="32" t="str">
        <f>IF(C13="OB-Z",Cviky!B7,IF(C13="OB1",Cviky!F7,IF(C13="OB2",Cviky!J7,IF(C13="OB3",Cviky!N7," "))))</f>
        <v> </v>
      </c>
      <c r="D22" s="66"/>
      <c r="E22" s="66"/>
      <c r="F22" s="6" t="str">
        <f>IF(C13="OB-Z",Cviky!C7,IF(C13="OB1",Cviky!G7,IF(C13="OB2",Cviky!K7,IF(C13="OB3",Cviky!O7," "))))</f>
        <v> </v>
      </c>
      <c r="G22" s="67" t="e">
        <f>IF(E17="není",H22,I22)</f>
        <v>#VALUE!</v>
      </c>
      <c r="H22" s="68" t="e">
        <f t="shared" si="0"/>
        <v>#VALUE!</v>
      </c>
      <c r="I22" s="68" t="e">
        <f t="shared" si="1"/>
        <v>#VALUE!</v>
      </c>
      <c r="J22" s="3"/>
      <c r="K22" s="3"/>
    </row>
    <row r="23" spans="1:11" ht="15.75" customHeight="1">
      <c r="A23" s="63"/>
      <c r="B23" s="31">
        <v>6</v>
      </c>
      <c r="C23" s="32" t="str">
        <f>IF(C13="OB-Z",Cviky!B8,IF(C13="OB1",Cviky!F8,IF(C13="OB2",Cviky!J8,IF(C13="OB3",Cviky!N8," "))))</f>
        <v> </v>
      </c>
      <c r="D23" s="66"/>
      <c r="E23" s="66"/>
      <c r="F23" s="6" t="str">
        <f>IF(C13="OB-Z",Cviky!C8,IF(C13="OB1",Cviky!G8,IF(C13="OB2",Cviky!K8,IF(C13="OB3",Cviky!O8," "))))</f>
        <v> </v>
      </c>
      <c r="G23" s="67" t="e">
        <f>IF(E17="není",H23,I23)</f>
        <v>#VALUE!</v>
      </c>
      <c r="H23" s="68" t="e">
        <f t="shared" si="0"/>
        <v>#VALUE!</v>
      </c>
      <c r="I23" s="68" t="e">
        <f t="shared" si="1"/>
        <v>#VALUE!</v>
      </c>
      <c r="J23" s="3"/>
      <c r="K23" s="3"/>
    </row>
    <row r="24" spans="1:11" ht="15.75" customHeight="1">
      <c r="A24" s="63"/>
      <c r="B24" s="31">
        <v>7</v>
      </c>
      <c r="C24" s="32" t="str">
        <f>IF(C13="OB-Z",Cviky!B9,IF(C13="OB1",Cviky!F9,IF(C13="OB2",Cviky!J9,IF(C13="OB3",Cviky!N9," "))))</f>
        <v> </v>
      </c>
      <c r="D24" s="66"/>
      <c r="E24" s="66"/>
      <c r="F24" s="6" t="str">
        <f>IF(C13="OB-Z",Cviky!C9,IF(C13="OB1",Cviky!G9,IF(C13="OB2",Cviky!K9,IF(C13="OB3",Cviky!O9," "))))</f>
        <v> </v>
      </c>
      <c r="G24" s="67" t="e">
        <f>IF(E17="není",H24,I24)</f>
        <v>#VALUE!</v>
      </c>
      <c r="H24" s="68" t="e">
        <f t="shared" si="0"/>
        <v>#VALUE!</v>
      </c>
      <c r="I24" s="68" t="e">
        <f t="shared" si="1"/>
        <v>#VALUE!</v>
      </c>
      <c r="J24" s="3"/>
      <c r="K24" s="3"/>
    </row>
    <row r="25" spans="1:11" ht="15.75" customHeight="1">
      <c r="A25" s="63"/>
      <c r="B25" s="31">
        <v>8</v>
      </c>
      <c r="C25" s="32" t="str">
        <f>IF(C13="OB-Z",Cviky!B10,IF(C13="OB1",Cviky!F10,IF(C13="OB2",Cviky!J10,IF(C13="OB3",Cviky!N10," "))))</f>
        <v> </v>
      </c>
      <c r="D25" s="66"/>
      <c r="E25" s="66"/>
      <c r="F25" s="6" t="str">
        <f>IF(C13="OB-Z",Cviky!C10,IF(C13="OB1",Cviky!G10,IF(C13="OB2",Cviky!K10,IF(C13="OB3",Cviky!O10," "))))</f>
        <v> </v>
      </c>
      <c r="G25" s="67" t="e">
        <f>IF(E17="není",H25,I25)</f>
        <v>#VALUE!</v>
      </c>
      <c r="H25" s="68" t="e">
        <f t="shared" si="0"/>
        <v>#VALUE!</v>
      </c>
      <c r="I25" s="68" t="e">
        <f t="shared" si="1"/>
        <v>#VALUE!</v>
      </c>
      <c r="J25" s="3"/>
      <c r="K25" s="3"/>
    </row>
    <row r="26" spans="1:11" ht="15.75" customHeight="1">
      <c r="A26" s="63"/>
      <c r="B26" s="31">
        <v>9</v>
      </c>
      <c r="C26" s="32" t="str">
        <f>IF(C13="OB-Z",Cviky!B11,IF(C13="OB1",Cviky!F11,IF(C13="OB2",Cviky!J11,IF(C13="OB3",Cviky!N11," "))))</f>
        <v> </v>
      </c>
      <c r="D26" s="66"/>
      <c r="E26" s="66"/>
      <c r="F26" s="6" t="str">
        <f>IF(C13="OB-Z",Cviky!C11,IF(C13="OB1",Cviky!G11,IF(C13="OB2",Cviky!K11,IF(C13="OB3",Cviky!O11," "))))</f>
        <v> </v>
      </c>
      <c r="G26" s="67" t="e">
        <f>IF(E17="není",H26,I26)</f>
        <v>#VALUE!</v>
      </c>
      <c r="H26" s="68" t="e">
        <f t="shared" si="0"/>
        <v>#VALUE!</v>
      </c>
      <c r="I26" s="68" t="e">
        <f t="shared" si="1"/>
        <v>#VALUE!</v>
      </c>
      <c r="J26" s="3"/>
      <c r="K26" s="3"/>
    </row>
    <row r="27" spans="1:11" ht="15.75" customHeight="1">
      <c r="A27" s="63"/>
      <c r="B27" s="31">
        <v>10</v>
      </c>
      <c r="C27" s="32" t="str">
        <f>IF(C13="OB-Z",Cviky!B12,IF(C13="OB2",Cviky!J12,IF(C13="OB3",Cviky!N12," ")))</f>
        <v> </v>
      </c>
      <c r="D27" s="66"/>
      <c r="E27" s="66"/>
      <c r="F27" s="6" t="str">
        <f>IF(C13="OB-Z",Cviky!C12,IF(C13="OB1",Cviky!G12,IF(C13="OB2",Cviky!K12,IF(C13="OB3",Cviky!O12," "))))</f>
        <v> </v>
      </c>
      <c r="G27" s="67" t="e">
        <f>IF(E17="není",H27,I27)</f>
        <v>#VALUE!</v>
      </c>
      <c r="H27" s="68" t="e">
        <f t="shared" si="0"/>
        <v>#VALUE!</v>
      </c>
      <c r="I27" s="68" t="e">
        <f t="shared" si="1"/>
        <v>#VALUE!</v>
      </c>
      <c r="J27" s="3"/>
      <c r="K27" s="3"/>
    </row>
    <row r="28" spans="1:11" ht="15.75" customHeight="1">
      <c r="A28" s="63"/>
      <c r="B28" s="88" t="s">
        <v>109</v>
      </c>
      <c r="C28" s="88"/>
      <c r="D28" s="89" t="e">
        <f>IF(G13="ano","0",IF(G14="ano",H28-20,SUM(G18:G27)))</f>
        <v>#VALUE!</v>
      </c>
      <c r="E28" s="89"/>
      <c r="F28" s="89"/>
      <c r="G28" s="89"/>
      <c r="H28" s="68" t="e">
        <f>SUM(G18:G27)</f>
        <v>#VALUE!</v>
      </c>
      <c r="I28" s="68"/>
      <c r="J28" s="3"/>
      <c r="K28" s="3"/>
    </row>
    <row r="29" spans="1:11" ht="15.75" customHeight="1">
      <c r="A29" s="63"/>
      <c r="B29" s="88" t="s">
        <v>110</v>
      </c>
      <c r="C29" s="88"/>
      <c r="D29" s="89" t="e">
        <f>IF(G13="ano","Diskvalifikace",IF(Startovka!F2="N","Nenastoupil",IF(D28&gt;=256,"Výborně",IF(D28&gt;=224,"Velmi dobře",IF(D28&gt;=192,"Dobře",IF(D28&lt;=191.9,"Nehodnocen"," "))))))</f>
        <v>#VALUE!</v>
      </c>
      <c r="E29" s="89"/>
      <c r="F29" s="89"/>
      <c r="G29" s="89"/>
      <c r="H29" s="3"/>
      <c r="I29" s="3"/>
      <c r="J29" s="3"/>
      <c r="K29" s="3"/>
    </row>
    <row r="30" spans="1:11" ht="15" customHeight="1">
      <c r="A30" s="61"/>
      <c r="B30" s="69"/>
      <c r="C30" s="69"/>
      <c r="D30" s="69"/>
      <c r="E30" s="69"/>
      <c r="F30" s="69"/>
      <c r="G30" s="69"/>
      <c r="H30" s="48"/>
      <c r="I30" s="3"/>
      <c r="J30" s="3"/>
      <c r="K30" s="3"/>
    </row>
    <row r="31" spans="1:11" ht="15" customHeight="1">
      <c r="A31" s="61"/>
      <c r="B31" s="56"/>
      <c r="C31" s="56"/>
      <c r="D31" s="56"/>
      <c r="E31" s="56"/>
      <c r="F31" s="56"/>
      <c r="G31" s="56"/>
      <c r="H31" s="48"/>
      <c r="I31" s="3"/>
      <c r="J31" s="3"/>
      <c r="K31" s="3"/>
    </row>
    <row r="32" spans="1:11" ht="15" customHeight="1">
      <c r="A32" s="61"/>
      <c r="B32" s="56"/>
      <c r="C32" s="56"/>
      <c r="D32" s="56"/>
      <c r="E32" s="56"/>
      <c r="F32" s="56"/>
      <c r="G32" s="56"/>
      <c r="H32" s="48"/>
      <c r="I32" s="3"/>
      <c r="J32" s="3"/>
      <c r="K32" s="3"/>
    </row>
    <row r="33" spans="1:11" ht="15" customHeight="1">
      <c r="A33" s="61"/>
      <c r="B33" s="56"/>
      <c r="C33" s="56"/>
      <c r="D33" s="56"/>
      <c r="E33" s="56"/>
      <c r="F33" s="56"/>
      <c r="G33" s="56"/>
      <c r="H33" s="48"/>
      <c r="I33" s="3"/>
      <c r="J33" s="3"/>
      <c r="K33" s="3"/>
    </row>
    <row r="34" spans="1:11" ht="15" customHeight="1">
      <c r="A34" s="61"/>
      <c r="B34" s="56"/>
      <c r="C34" s="56"/>
      <c r="D34" s="56"/>
      <c r="E34" s="56"/>
      <c r="F34" s="56"/>
      <c r="G34" s="56"/>
      <c r="H34" s="48"/>
      <c r="I34" s="3"/>
      <c r="J34" s="3"/>
      <c r="K34" s="3"/>
    </row>
    <row r="35" spans="1:11" ht="15" customHeight="1">
      <c r="A35" s="61"/>
      <c r="B35" s="56"/>
      <c r="C35" s="56"/>
      <c r="D35" s="56"/>
      <c r="E35" s="56"/>
      <c r="F35" s="56"/>
      <c r="G35" s="56"/>
      <c r="H35" s="48"/>
      <c r="I35" s="3"/>
      <c r="J35" s="3"/>
      <c r="K35" s="3"/>
    </row>
    <row r="36" spans="1:11" ht="15" customHeight="1">
      <c r="A36" s="70"/>
      <c r="B36" s="57"/>
      <c r="C36" s="57"/>
      <c r="D36" s="57"/>
      <c r="E36" s="57"/>
      <c r="F36" s="57"/>
      <c r="G36" s="57"/>
      <c r="H36" s="48"/>
      <c r="I36" s="3"/>
      <c r="J36" s="3"/>
      <c r="K36" s="3"/>
    </row>
  </sheetData>
  <sheetProtection selectLockedCells="1" selectUnlockedCell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A1:G1"/>
    <mergeCell ref="A2:G2"/>
    <mergeCell ref="C3:G3"/>
    <mergeCell ref="C4:G4"/>
    <mergeCell ref="C5:G5"/>
    <mergeCell ref="D6:G6"/>
  </mergeCells>
  <conditionalFormatting sqref="D18:E27 G18:G27">
    <cfRule type="cellIs" priority="1" dxfId="0" operator="lessThan" stopIfTrue="1">
      <formula>0</formula>
    </cfRule>
  </conditionalFormatting>
  <printOptions/>
  <pageMargins left="0.11805555555555555" right="0.11805555555555555" top="0.19652777777777777" bottom="0.19652777777777777" header="0.5118055555555555" footer="0.19652777777777777"/>
  <pageSetup horizontalDpi="300" verticalDpi="300" orientation="landscape" scale="75"/>
  <headerFooter alignWithMargins="0">
    <oddFooter>&amp;C&amp;"Helvetica Neue,Běžné"&amp;12&amp;P</oddFooter>
  </headerFooter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36"/>
  <sheetViews>
    <sheetView showGridLines="0" zoomScalePageLayoutView="0" workbookViewId="0" topLeftCell="A1">
      <selection activeCell="A1" sqref="A1"/>
    </sheetView>
  </sheetViews>
  <sheetFormatPr defaultColWidth="9.7109375" defaultRowHeight="15" customHeight="1"/>
  <cols>
    <col min="1" max="1" width="14.7109375" style="1" customWidth="1"/>
    <col min="2" max="2" width="7.57421875" style="1" customWidth="1"/>
    <col min="3" max="3" width="69.28125" style="1" customWidth="1"/>
    <col min="4" max="5" width="16.28125" style="1" customWidth="1"/>
    <col min="6" max="6" width="5.8515625" style="1" customWidth="1"/>
    <col min="7" max="7" width="17.7109375" style="1" customWidth="1"/>
    <col min="8" max="8" width="7.57421875" style="1" customWidth="1"/>
    <col min="9" max="9" width="8.7109375" style="1" customWidth="1"/>
    <col min="10" max="11" width="9.00390625" style="1" customWidth="1"/>
    <col min="12" max="16384" width="9.7109375" style="1" customWidth="1"/>
  </cols>
  <sheetData>
    <row r="1" spans="1:11" ht="21" customHeight="1">
      <c r="A1" s="78" t="s">
        <v>91</v>
      </c>
      <c r="B1" s="78"/>
      <c r="C1" s="78"/>
      <c r="D1" s="78"/>
      <c r="E1" s="78"/>
      <c r="F1" s="78"/>
      <c r="G1" s="78"/>
      <c r="H1" s="45"/>
      <c r="I1" s="3"/>
      <c r="J1" s="3"/>
      <c r="K1" s="3"/>
    </row>
    <row r="2" spans="1:11" ht="129.75" customHeight="1">
      <c r="A2" s="79"/>
      <c r="B2" s="79"/>
      <c r="C2" s="79"/>
      <c r="D2" s="79"/>
      <c r="E2" s="79"/>
      <c r="F2" s="79"/>
      <c r="G2" s="79"/>
      <c r="H2" s="45"/>
      <c r="I2" s="3"/>
      <c r="J2" s="3"/>
      <c r="K2" s="3"/>
    </row>
    <row r="3" spans="1:11" ht="15.75" customHeight="1">
      <c r="A3" s="46" t="s">
        <v>92</v>
      </c>
      <c r="B3" s="47"/>
      <c r="C3" s="80" t="str">
        <f>Startovka!I2</f>
        <v>Dana Háková </v>
      </c>
      <c r="D3" s="80"/>
      <c r="E3" s="80"/>
      <c r="F3" s="80"/>
      <c r="G3" s="80"/>
      <c r="H3" s="48"/>
      <c r="I3" s="3"/>
      <c r="J3" s="3"/>
      <c r="K3" s="3"/>
    </row>
    <row r="4" spans="1:11" ht="15.75" customHeight="1">
      <c r="A4" s="46" t="s">
        <v>93</v>
      </c>
      <c r="B4" s="47"/>
      <c r="C4" s="80" t="str">
        <f>Startovka!I3</f>
        <v>Zkoušky Obedience Chomutov </v>
      </c>
      <c r="D4" s="80"/>
      <c r="E4" s="80"/>
      <c r="F4" s="80"/>
      <c r="G4" s="80"/>
      <c r="H4" s="48"/>
      <c r="I4" s="3"/>
      <c r="J4" s="3"/>
      <c r="K4" s="3"/>
    </row>
    <row r="5" spans="1:11" ht="15.75" customHeight="1">
      <c r="A5" s="46" t="s">
        <v>94</v>
      </c>
      <c r="B5" s="47"/>
      <c r="C5" s="81">
        <f>Startovka!I4</f>
        <v>45444</v>
      </c>
      <c r="D5" s="81"/>
      <c r="E5" s="81"/>
      <c r="F5" s="81"/>
      <c r="G5" s="81"/>
      <c r="H5" s="49"/>
      <c r="I5" s="50"/>
      <c r="J5" s="50"/>
      <c r="K5" s="50"/>
    </row>
    <row r="6" spans="1:11" ht="15.75" customHeight="1">
      <c r="A6" s="46" t="s">
        <v>95</v>
      </c>
      <c r="B6" s="47"/>
      <c r="C6" s="51" t="b">
        <f>D17</f>
        <v>0</v>
      </c>
      <c r="D6" s="82" t="b">
        <f>IF(E17="není"," ",E17)</f>
        <v>0</v>
      </c>
      <c r="E6" s="82"/>
      <c r="F6" s="82"/>
      <c r="G6" s="82"/>
      <c r="H6" s="83"/>
      <c r="I6" s="83"/>
      <c r="J6" s="83"/>
      <c r="K6" s="83"/>
    </row>
    <row r="7" spans="1:11" ht="15.75" customHeight="1">
      <c r="A7" s="46" t="s">
        <v>96</v>
      </c>
      <c r="B7" s="47"/>
      <c r="C7" s="51" t="b">
        <f>IF(C13="OB-Z",Startovka!I8,IF(C13="OB1",Startovka!I12,IF(C13="OB2",Startovka!I16,IF(C13="OB3",Startovka!I20))))</f>
        <v>0</v>
      </c>
      <c r="D7" s="82" t="b">
        <f>IF(E17="není"," ",IF(C13="OB-Z",Startovka!K8,IF(C13="OB1",Startovka!K12,IF(C13="OB2",Startovka!K16,IF(C13="OB3",Startovka!K20)))))</f>
        <v>0</v>
      </c>
      <c r="E7" s="82"/>
      <c r="F7" s="82"/>
      <c r="G7" s="82"/>
      <c r="H7" s="52"/>
      <c r="I7" s="53"/>
      <c r="J7" s="53"/>
      <c r="K7" s="53"/>
    </row>
    <row r="8" spans="1:11" ht="15.75" customHeight="1">
      <c r="A8" s="54"/>
      <c r="B8" s="55"/>
      <c r="C8" s="56"/>
      <c r="D8" s="57"/>
      <c r="E8" s="57"/>
      <c r="F8" s="57"/>
      <c r="G8" s="57"/>
      <c r="H8" s="48"/>
      <c r="I8" s="3"/>
      <c r="J8" s="3"/>
      <c r="K8" s="3"/>
    </row>
    <row r="9" spans="1:11" ht="19.5" customHeight="1">
      <c r="A9" s="84" t="s">
        <v>97</v>
      </c>
      <c r="B9" s="84"/>
      <c r="C9" s="58">
        <f>Startovka!B38</f>
        <v>0</v>
      </c>
      <c r="D9" s="85" t="s">
        <v>98</v>
      </c>
      <c r="E9" s="85"/>
      <c r="F9" s="85"/>
      <c r="G9" s="85"/>
      <c r="H9" s="3"/>
      <c r="I9" s="3"/>
      <c r="J9" s="3"/>
      <c r="K9" s="3"/>
    </row>
    <row r="10" spans="1:11" ht="19.5" customHeight="1">
      <c r="A10" s="84" t="s">
        <v>99</v>
      </c>
      <c r="B10" s="84"/>
      <c r="C10" s="58">
        <f>Startovka!C38</f>
        <v>0</v>
      </c>
      <c r="D10" s="86" t="s">
        <v>100</v>
      </c>
      <c r="E10" s="86"/>
      <c r="F10" s="86"/>
      <c r="G10" s="86"/>
      <c r="H10" s="3"/>
      <c r="I10" s="3"/>
      <c r="J10" s="3"/>
      <c r="K10" s="3"/>
    </row>
    <row r="11" spans="1:11" ht="19.5" customHeight="1">
      <c r="A11" s="84" t="s">
        <v>101</v>
      </c>
      <c r="B11" s="84"/>
      <c r="C11" s="58">
        <f>Startovka!D38</f>
        <v>0</v>
      </c>
      <c r="D11" s="86"/>
      <c r="E11" s="86"/>
      <c r="F11" s="86"/>
      <c r="G11" s="86"/>
      <c r="H11" s="3"/>
      <c r="I11" s="3"/>
      <c r="J11" s="3"/>
      <c r="K11" s="3"/>
    </row>
    <row r="12" spans="1:11" ht="19.5" customHeight="1">
      <c r="A12" s="84" t="s">
        <v>102</v>
      </c>
      <c r="B12" s="84"/>
      <c r="C12" s="58">
        <f>Startovka!A38</f>
        <v>0</v>
      </c>
      <c r="D12" s="86"/>
      <c r="E12" s="86"/>
      <c r="F12" s="86"/>
      <c r="G12" s="86"/>
      <c r="H12" s="3"/>
      <c r="I12" s="3"/>
      <c r="J12" s="3"/>
      <c r="K12" s="3"/>
    </row>
    <row r="13" spans="1:11" ht="19.5" customHeight="1">
      <c r="A13" s="84" t="s">
        <v>103</v>
      </c>
      <c r="B13" s="84"/>
      <c r="C13" s="58">
        <f>Startovka!E38</f>
        <v>0</v>
      </c>
      <c r="D13" s="87" t="s">
        <v>104</v>
      </c>
      <c r="E13" s="87"/>
      <c r="F13" s="87"/>
      <c r="G13" s="28"/>
      <c r="H13" s="3"/>
      <c r="I13" s="3"/>
      <c r="J13" s="3"/>
      <c r="K13" s="3"/>
    </row>
    <row r="14" spans="1:11" ht="19.5" customHeight="1">
      <c r="A14" s="84" t="s">
        <v>105</v>
      </c>
      <c r="B14" s="84"/>
      <c r="C14" s="59" t="str">
        <f>Výsledky!G38</f>
        <v>neurčeno</v>
      </c>
      <c r="D14" s="87" t="str">
        <f>IF(C13="OB3","Žlutá karta"," ")</f>
        <v> </v>
      </c>
      <c r="E14" s="87"/>
      <c r="F14" s="87"/>
      <c r="G14" s="28"/>
      <c r="H14" s="3"/>
      <c r="I14" s="3"/>
      <c r="J14" s="3"/>
      <c r="K14" s="3"/>
    </row>
    <row r="15" spans="1:11" ht="15" customHeight="1">
      <c r="A15" s="61"/>
      <c r="B15" s="57"/>
      <c r="C15" s="57"/>
      <c r="D15" s="62"/>
      <c r="E15" s="62"/>
      <c r="F15" s="62"/>
      <c r="G15" s="62"/>
      <c r="H15" s="48"/>
      <c r="I15" s="3"/>
      <c r="J15" s="3"/>
      <c r="K15" s="3"/>
    </row>
    <row r="16" spans="1:11" ht="47.25" customHeight="1">
      <c r="A16" s="63"/>
      <c r="B16" s="30" t="s">
        <v>52</v>
      </c>
      <c r="C16" s="30" t="s">
        <v>53</v>
      </c>
      <c r="D16" s="30" t="s">
        <v>106</v>
      </c>
      <c r="E16" s="30" t="s">
        <v>107</v>
      </c>
      <c r="F16" s="30" t="s">
        <v>54</v>
      </c>
      <c r="G16" s="30" t="s">
        <v>108</v>
      </c>
      <c r="H16" s="3"/>
      <c r="I16" s="3"/>
      <c r="J16" s="3"/>
      <c r="K16" s="3"/>
    </row>
    <row r="17" spans="1:11" ht="25.5" customHeight="1">
      <c r="A17" s="63"/>
      <c r="B17" s="64"/>
      <c r="C17" s="64"/>
      <c r="D17" s="65" t="b">
        <f>IF(C13="OB-Z",Startovka!I7,IF(C13="OB1",Startovka!I11,IF(C13="OB2",Startovka!I15,IF(C13="OB3",Startovka!I19))))</f>
        <v>0</v>
      </c>
      <c r="E17" s="65" t="b">
        <f>IF(C13="OB-Z",Startovka!K7,IF(C13="OB1",Startovka!K11,IF(C13="OB2",Startovka!K15,IF(C13="OB3",Startovka!K19))))</f>
        <v>0</v>
      </c>
      <c r="F17" s="64"/>
      <c r="G17" s="64"/>
      <c r="H17" s="3"/>
      <c r="I17" s="3"/>
      <c r="J17" s="3"/>
      <c r="K17" s="3"/>
    </row>
    <row r="18" spans="1:11" ht="15.75" customHeight="1">
      <c r="A18" s="63"/>
      <c r="B18" s="31">
        <v>1</v>
      </c>
      <c r="C18" s="32" t="str">
        <f>IF(C13="OB-Z",Cviky!B3,IF(C13="OB1",Cviky!F3,IF(C13="OB2",Cviky!J3,IF(C13="OB3",Cviky!N3," "))))</f>
        <v> </v>
      </c>
      <c r="D18" s="66"/>
      <c r="E18" s="66"/>
      <c r="F18" s="6" t="str">
        <f>IF(C13="OB-Z",Cviky!C3,IF(C13="OB1",Cviky!G3,IF(C13="OB2",Cviky!K3,IF(C13="OB3",Cviky!O3," "))))</f>
        <v> </v>
      </c>
      <c r="G18" s="67" t="e">
        <f>IF(E17="není",H18,I18)</f>
        <v>#VALUE!</v>
      </c>
      <c r="H18" s="68" t="e">
        <f aca="true" t="shared" si="0" ref="H18:H27">SUM(D18*F18)</f>
        <v>#VALUE!</v>
      </c>
      <c r="I18" s="68" t="e">
        <f aca="true" t="shared" si="1" ref="I18:I27">SUM(((D18+E18)*F18)/2)</f>
        <v>#VALUE!</v>
      </c>
      <c r="J18" s="3"/>
      <c r="K18" s="3"/>
    </row>
    <row r="19" spans="1:11" ht="15.75" customHeight="1">
      <c r="A19" s="63"/>
      <c r="B19" s="31">
        <v>2</v>
      </c>
      <c r="C19" s="32" t="str">
        <f>IF(C13="OB-Z",Cviky!B4,IF(C13="OB1",Cviky!F4,IF(C13="OB2",Cviky!J4,IF(C13="OB3",Cviky!N4," "))))</f>
        <v> </v>
      </c>
      <c r="D19" s="66"/>
      <c r="E19" s="66"/>
      <c r="F19" s="6" t="str">
        <f>IF(C13="OB-Z",Cviky!C4,IF(C13="OB1",Cviky!G4,IF(C13="OB2",Cviky!K4,IF(C13="OB3",Cviky!O4," "))))</f>
        <v> </v>
      </c>
      <c r="G19" s="67" t="e">
        <f>IF(E17="není",H19,I19)</f>
        <v>#VALUE!</v>
      </c>
      <c r="H19" s="68" t="e">
        <f t="shared" si="0"/>
        <v>#VALUE!</v>
      </c>
      <c r="I19" s="68" t="e">
        <f t="shared" si="1"/>
        <v>#VALUE!</v>
      </c>
      <c r="J19" s="3"/>
      <c r="K19" s="3"/>
    </row>
    <row r="20" spans="1:11" ht="15.75" customHeight="1">
      <c r="A20" s="63"/>
      <c r="B20" s="31">
        <v>3</v>
      </c>
      <c r="C20" s="32" t="str">
        <f>IF(C13="OB-Z",Cviky!B5,IF(C13="OB1",Cviky!F5,IF(C13="OB2",Cviky!J5,IF(C13="OB3",Cviky!N5," "))))</f>
        <v> </v>
      </c>
      <c r="D20" s="66"/>
      <c r="E20" s="66"/>
      <c r="F20" s="6" t="str">
        <f>IF(C13="OB-Z",Cviky!C5,IF(C13="OB1",Cviky!G5,IF(C13="OB2",Cviky!K5,IF(C13="OB3",Cviky!O5," "))))</f>
        <v> </v>
      </c>
      <c r="G20" s="67" t="e">
        <f>IF(E17="není",H20,I20)</f>
        <v>#VALUE!</v>
      </c>
      <c r="H20" s="68" t="e">
        <f t="shared" si="0"/>
        <v>#VALUE!</v>
      </c>
      <c r="I20" s="68" t="e">
        <f t="shared" si="1"/>
        <v>#VALUE!</v>
      </c>
      <c r="J20" s="3"/>
      <c r="K20" s="3"/>
    </row>
    <row r="21" spans="1:11" ht="15.75" customHeight="1">
      <c r="A21" s="63"/>
      <c r="B21" s="31">
        <v>4</v>
      </c>
      <c r="C21" s="32" t="str">
        <f>IF(C13="OB-Z",Cviky!B6,IF(C13="OB1",Cviky!F6,IF(C13="OB2",Cviky!J6,IF(C13="OB3",Cviky!N6," "))))</f>
        <v> </v>
      </c>
      <c r="D21" s="66"/>
      <c r="E21" s="66"/>
      <c r="F21" s="6" t="str">
        <f>IF(C13="OB-Z",Cviky!C6,IF(C13="OB1",Cviky!G6,IF(C13="OB2",Cviky!K6,IF(C13="OB3",Cviky!O6," "))))</f>
        <v> </v>
      </c>
      <c r="G21" s="67" t="e">
        <f>IF(E17="není",H21,I21)</f>
        <v>#VALUE!</v>
      </c>
      <c r="H21" s="68" t="e">
        <f t="shared" si="0"/>
        <v>#VALUE!</v>
      </c>
      <c r="I21" s="68" t="e">
        <f t="shared" si="1"/>
        <v>#VALUE!</v>
      </c>
      <c r="J21" s="3"/>
      <c r="K21" s="3"/>
    </row>
    <row r="22" spans="1:11" ht="15.75" customHeight="1">
      <c r="A22" s="63"/>
      <c r="B22" s="31">
        <v>5</v>
      </c>
      <c r="C22" s="32" t="str">
        <f>IF(C13="OB-Z",Cviky!B7,IF(C13="OB1",Cviky!F7,IF(C13="OB2",Cviky!J7,IF(C13="OB3",Cviky!N7," "))))</f>
        <v> </v>
      </c>
      <c r="D22" s="66"/>
      <c r="E22" s="66"/>
      <c r="F22" s="6" t="str">
        <f>IF(C13="OB-Z",Cviky!C7,IF(C13="OB1",Cviky!G7,IF(C13="OB2",Cviky!K7,IF(C13="OB3",Cviky!O7," "))))</f>
        <v> </v>
      </c>
      <c r="G22" s="67" t="e">
        <f>IF(E17="není",H22,I22)</f>
        <v>#VALUE!</v>
      </c>
      <c r="H22" s="68" t="e">
        <f t="shared" si="0"/>
        <v>#VALUE!</v>
      </c>
      <c r="I22" s="68" t="e">
        <f t="shared" si="1"/>
        <v>#VALUE!</v>
      </c>
      <c r="J22" s="3"/>
      <c r="K22" s="3"/>
    </row>
    <row r="23" spans="1:11" ht="15.75" customHeight="1">
      <c r="A23" s="63"/>
      <c r="B23" s="31">
        <v>6</v>
      </c>
      <c r="C23" s="32" t="str">
        <f>IF(C13="OB-Z",Cviky!B8,IF(C13="OB1",Cviky!F8,IF(C13="OB2",Cviky!J8,IF(C13="OB3",Cviky!N8," "))))</f>
        <v> </v>
      </c>
      <c r="D23" s="66"/>
      <c r="E23" s="66"/>
      <c r="F23" s="6" t="str">
        <f>IF(C13="OB-Z",Cviky!C8,IF(C13="OB1",Cviky!G8,IF(C13="OB2",Cviky!K8,IF(C13="OB3",Cviky!O8," "))))</f>
        <v> </v>
      </c>
      <c r="G23" s="67" t="e">
        <f>IF(E17="není",H23,I23)</f>
        <v>#VALUE!</v>
      </c>
      <c r="H23" s="68" t="e">
        <f t="shared" si="0"/>
        <v>#VALUE!</v>
      </c>
      <c r="I23" s="68" t="e">
        <f t="shared" si="1"/>
        <v>#VALUE!</v>
      </c>
      <c r="J23" s="3"/>
      <c r="K23" s="3"/>
    </row>
    <row r="24" spans="1:11" ht="15.75" customHeight="1">
      <c r="A24" s="63"/>
      <c r="B24" s="31">
        <v>7</v>
      </c>
      <c r="C24" s="32" t="str">
        <f>IF(C13="OB-Z",Cviky!B9,IF(C13="OB1",Cviky!F9,IF(C13="OB2",Cviky!J9,IF(C13="OB3",Cviky!N9," "))))</f>
        <v> </v>
      </c>
      <c r="D24" s="66"/>
      <c r="E24" s="66"/>
      <c r="F24" s="6" t="str">
        <f>IF(C13="OB-Z",Cviky!C9,IF(C13="OB1",Cviky!G9,IF(C13="OB2",Cviky!K9,IF(C13="OB3",Cviky!O9," "))))</f>
        <v> </v>
      </c>
      <c r="G24" s="67" t="e">
        <f>IF(E17="není",H24,I24)</f>
        <v>#VALUE!</v>
      </c>
      <c r="H24" s="68" t="e">
        <f t="shared" si="0"/>
        <v>#VALUE!</v>
      </c>
      <c r="I24" s="68" t="e">
        <f t="shared" si="1"/>
        <v>#VALUE!</v>
      </c>
      <c r="J24" s="3"/>
      <c r="K24" s="3"/>
    </row>
    <row r="25" spans="1:11" ht="15.75" customHeight="1">
      <c r="A25" s="63"/>
      <c r="B25" s="31">
        <v>8</v>
      </c>
      <c r="C25" s="32" t="str">
        <f>IF(C13="OB-Z",Cviky!B10,IF(C13="OB1",Cviky!F10,IF(C13="OB2",Cviky!J10,IF(C13="OB3",Cviky!N10," "))))</f>
        <v> </v>
      </c>
      <c r="D25" s="66"/>
      <c r="E25" s="66"/>
      <c r="F25" s="6" t="str">
        <f>IF(C13="OB-Z",Cviky!C10,IF(C13="OB1",Cviky!G10,IF(C13="OB2",Cviky!K10,IF(C13="OB3",Cviky!O10," "))))</f>
        <v> </v>
      </c>
      <c r="G25" s="67" t="e">
        <f>IF(E17="není",H25,I25)</f>
        <v>#VALUE!</v>
      </c>
      <c r="H25" s="68" t="e">
        <f t="shared" si="0"/>
        <v>#VALUE!</v>
      </c>
      <c r="I25" s="68" t="e">
        <f t="shared" si="1"/>
        <v>#VALUE!</v>
      </c>
      <c r="J25" s="3"/>
      <c r="K25" s="3"/>
    </row>
    <row r="26" spans="1:11" ht="15.75" customHeight="1">
      <c r="A26" s="63"/>
      <c r="B26" s="31">
        <v>9</v>
      </c>
      <c r="C26" s="32" t="str">
        <f>IF(C13="OB-Z",Cviky!B11,IF(C13="OB1",Cviky!F11,IF(C13="OB2",Cviky!J11,IF(C13="OB3",Cviky!N11," "))))</f>
        <v> </v>
      </c>
      <c r="D26" s="66"/>
      <c r="E26" s="66"/>
      <c r="F26" s="6" t="str">
        <f>IF(C13="OB-Z",Cviky!C11,IF(C13="OB1",Cviky!G11,IF(C13="OB2",Cviky!K11,IF(C13="OB3",Cviky!O11," "))))</f>
        <v> </v>
      </c>
      <c r="G26" s="67" t="e">
        <f>IF(E17="není",H26,I26)</f>
        <v>#VALUE!</v>
      </c>
      <c r="H26" s="68" t="e">
        <f t="shared" si="0"/>
        <v>#VALUE!</v>
      </c>
      <c r="I26" s="68" t="e">
        <f t="shared" si="1"/>
        <v>#VALUE!</v>
      </c>
      <c r="J26" s="3"/>
      <c r="K26" s="3"/>
    </row>
    <row r="27" spans="1:11" ht="15.75" customHeight="1">
      <c r="A27" s="63"/>
      <c r="B27" s="31">
        <v>10</v>
      </c>
      <c r="C27" s="32" t="str">
        <f>IF(C13="OB-Z",Cviky!B12,IF(C13="OB2",Cviky!J12,IF(C13="OB3",Cviky!N12," ")))</f>
        <v> </v>
      </c>
      <c r="D27" s="66"/>
      <c r="E27" s="66"/>
      <c r="F27" s="6" t="str">
        <f>IF(C13="OB-Z",Cviky!C12,IF(C13="OB1",Cviky!G12,IF(C13="OB2",Cviky!K12,IF(C13="OB3",Cviky!O12," "))))</f>
        <v> </v>
      </c>
      <c r="G27" s="67" t="e">
        <f>IF(E17="není",H27,I27)</f>
        <v>#VALUE!</v>
      </c>
      <c r="H27" s="68" t="e">
        <f t="shared" si="0"/>
        <v>#VALUE!</v>
      </c>
      <c r="I27" s="68" t="e">
        <f t="shared" si="1"/>
        <v>#VALUE!</v>
      </c>
      <c r="J27" s="3"/>
      <c r="K27" s="3"/>
    </row>
    <row r="28" spans="1:11" ht="15.75" customHeight="1">
      <c r="A28" s="63"/>
      <c r="B28" s="88" t="s">
        <v>109</v>
      </c>
      <c r="C28" s="88"/>
      <c r="D28" s="91" t="e">
        <f>IF(G13="ano","0",IF(G14="ano",H28-20,SUM(G18:G27)))</f>
        <v>#VALUE!</v>
      </c>
      <c r="E28" s="91"/>
      <c r="F28" s="91"/>
      <c r="G28" s="91"/>
      <c r="H28" s="68" t="e">
        <f>SUM(G18:G27)</f>
        <v>#VALUE!</v>
      </c>
      <c r="I28" s="68"/>
      <c r="J28" s="3"/>
      <c r="K28" s="3"/>
    </row>
    <row r="29" spans="1:11" ht="15.75" customHeight="1">
      <c r="A29" s="63"/>
      <c r="B29" s="88" t="s">
        <v>110</v>
      </c>
      <c r="C29" s="88"/>
      <c r="D29" s="93" t="e">
        <f>IF(G13="ano","Diskvalifikace",IF(Startovka!F2="N","Nenastoupil",IF(D28&gt;=256,"Výborně",IF(D28&gt;=224,"Velmi dobře",IF(D28&gt;=192,"Dobře",IF(D28&lt;=191.9,"Nehodnocen"," "))))))</f>
        <v>#VALUE!</v>
      </c>
      <c r="E29" s="93"/>
      <c r="F29" s="93"/>
      <c r="G29" s="93"/>
      <c r="H29" s="3"/>
      <c r="I29" s="3"/>
      <c r="J29" s="3"/>
      <c r="K29" s="3"/>
    </row>
    <row r="30" spans="1:11" ht="15" customHeight="1">
      <c r="A30" s="61"/>
      <c r="B30" s="69"/>
      <c r="C30" s="69"/>
      <c r="D30" s="69"/>
      <c r="E30" s="69"/>
      <c r="F30" s="69"/>
      <c r="G30" s="69"/>
      <c r="H30" s="48"/>
      <c r="I30" s="3"/>
      <c r="J30" s="3"/>
      <c r="K30" s="3"/>
    </row>
    <row r="31" spans="1:11" ht="15" customHeight="1">
      <c r="A31" s="61"/>
      <c r="B31" s="56"/>
      <c r="C31" s="56"/>
      <c r="D31" s="56"/>
      <c r="E31" s="56"/>
      <c r="F31" s="56"/>
      <c r="G31" s="56"/>
      <c r="H31" s="48"/>
      <c r="I31" s="3"/>
      <c r="J31" s="3"/>
      <c r="K31" s="3"/>
    </row>
    <row r="32" spans="1:11" ht="15" customHeight="1">
      <c r="A32" s="61"/>
      <c r="B32" s="56"/>
      <c r="C32" s="56"/>
      <c r="D32" s="56"/>
      <c r="E32" s="56"/>
      <c r="F32" s="56"/>
      <c r="G32" s="56"/>
      <c r="H32" s="48"/>
      <c r="I32" s="3"/>
      <c r="J32" s="3"/>
      <c r="K32" s="3"/>
    </row>
    <row r="33" spans="1:11" ht="15" customHeight="1">
      <c r="A33" s="61"/>
      <c r="B33" s="56"/>
      <c r="C33" s="56"/>
      <c r="D33" s="56"/>
      <c r="E33" s="56"/>
      <c r="F33" s="56"/>
      <c r="G33" s="56"/>
      <c r="H33" s="48"/>
      <c r="I33" s="3"/>
      <c r="J33" s="3"/>
      <c r="K33" s="3"/>
    </row>
    <row r="34" spans="1:11" ht="15" customHeight="1">
      <c r="A34" s="61"/>
      <c r="B34" s="56"/>
      <c r="C34" s="56"/>
      <c r="D34" s="56"/>
      <c r="E34" s="56"/>
      <c r="F34" s="56"/>
      <c r="G34" s="56"/>
      <c r="H34" s="48"/>
      <c r="I34" s="3"/>
      <c r="J34" s="3"/>
      <c r="K34" s="3"/>
    </row>
    <row r="35" spans="1:11" ht="15" customHeight="1">
      <c r="A35" s="61"/>
      <c r="B35" s="56"/>
      <c r="C35" s="56"/>
      <c r="D35" s="56"/>
      <c r="E35" s="56"/>
      <c r="F35" s="56"/>
      <c r="G35" s="56"/>
      <c r="H35" s="48"/>
      <c r="I35" s="3"/>
      <c r="J35" s="3"/>
      <c r="K35" s="3"/>
    </row>
    <row r="36" spans="1:11" ht="15" customHeight="1">
      <c r="A36" s="70"/>
      <c r="B36" s="57"/>
      <c r="C36" s="57"/>
      <c r="D36" s="57"/>
      <c r="E36" s="57"/>
      <c r="F36" s="57"/>
      <c r="G36" s="57"/>
      <c r="H36" s="48"/>
      <c r="I36" s="3"/>
      <c r="J36" s="3"/>
      <c r="K36" s="3"/>
    </row>
  </sheetData>
  <sheetProtection selectLockedCells="1" selectUnlockedCell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A1:G1"/>
    <mergeCell ref="A2:G2"/>
    <mergeCell ref="C3:G3"/>
    <mergeCell ref="C4:G4"/>
    <mergeCell ref="C5:G5"/>
    <mergeCell ref="D6:G6"/>
  </mergeCells>
  <conditionalFormatting sqref="D18:E27 G18:G27">
    <cfRule type="cellIs" priority="1" dxfId="0" operator="lessThan" stopIfTrue="1">
      <formula>0</formula>
    </cfRule>
  </conditionalFormatting>
  <printOptions/>
  <pageMargins left="0.11805555555555555" right="0.11805555555555555" top="0.19652777777777777" bottom="0.19652777777777777" header="0.5118055555555555" footer="0.19652777777777777"/>
  <pageSetup horizontalDpi="300" verticalDpi="300" orientation="landscape" scale="75"/>
  <headerFooter alignWithMargins="0">
    <oddFooter>&amp;C&amp;"Helvetica Neue,Běžné"&amp;12&amp;P</oddFooter>
  </headerFooter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K36"/>
  <sheetViews>
    <sheetView showGridLines="0" zoomScalePageLayoutView="0" workbookViewId="0" topLeftCell="A1">
      <selection activeCell="A1" sqref="A1"/>
    </sheetView>
  </sheetViews>
  <sheetFormatPr defaultColWidth="9.7109375" defaultRowHeight="15" customHeight="1"/>
  <cols>
    <col min="1" max="1" width="14.7109375" style="1" customWidth="1"/>
    <col min="2" max="2" width="7.57421875" style="1" customWidth="1"/>
    <col min="3" max="3" width="69.28125" style="1" customWidth="1"/>
    <col min="4" max="5" width="16.28125" style="1" customWidth="1"/>
    <col min="6" max="6" width="5.8515625" style="1" customWidth="1"/>
    <col min="7" max="7" width="17.7109375" style="1" customWidth="1"/>
    <col min="8" max="8" width="7.57421875" style="1" customWidth="1"/>
    <col min="9" max="9" width="8.7109375" style="1" customWidth="1"/>
    <col min="10" max="11" width="9.00390625" style="1" customWidth="1"/>
    <col min="12" max="16384" width="9.7109375" style="1" customWidth="1"/>
  </cols>
  <sheetData>
    <row r="1" spans="1:11" ht="21" customHeight="1">
      <c r="A1" s="78" t="s">
        <v>91</v>
      </c>
      <c r="B1" s="78"/>
      <c r="C1" s="78"/>
      <c r="D1" s="78"/>
      <c r="E1" s="78"/>
      <c r="F1" s="78"/>
      <c r="G1" s="78"/>
      <c r="H1" s="45"/>
      <c r="I1" s="3"/>
      <c r="J1" s="3"/>
      <c r="K1" s="3"/>
    </row>
    <row r="2" spans="1:11" ht="129.75" customHeight="1">
      <c r="A2" s="79"/>
      <c r="B2" s="79"/>
      <c r="C2" s="79"/>
      <c r="D2" s="79"/>
      <c r="E2" s="79"/>
      <c r="F2" s="79"/>
      <c r="G2" s="79"/>
      <c r="H2" s="45"/>
      <c r="I2" s="3"/>
      <c r="J2" s="3"/>
      <c r="K2" s="3"/>
    </row>
    <row r="3" spans="1:11" ht="15.75" customHeight="1">
      <c r="A3" s="46" t="s">
        <v>92</v>
      </c>
      <c r="B3" s="47"/>
      <c r="C3" s="80" t="str">
        <f>Startovka!I2</f>
        <v>Dana Háková </v>
      </c>
      <c r="D3" s="80"/>
      <c r="E3" s="80"/>
      <c r="F3" s="80"/>
      <c r="G3" s="80"/>
      <c r="H3" s="48"/>
      <c r="I3" s="3"/>
      <c r="J3" s="3"/>
      <c r="K3" s="3"/>
    </row>
    <row r="4" spans="1:11" ht="15.75" customHeight="1">
      <c r="A4" s="46" t="s">
        <v>93</v>
      </c>
      <c r="B4" s="47"/>
      <c r="C4" s="80" t="str">
        <f>Startovka!I3</f>
        <v>Zkoušky Obedience Chomutov </v>
      </c>
      <c r="D4" s="80"/>
      <c r="E4" s="80"/>
      <c r="F4" s="80"/>
      <c r="G4" s="80"/>
      <c r="H4" s="48"/>
      <c r="I4" s="3"/>
      <c r="J4" s="3"/>
      <c r="K4" s="3"/>
    </row>
    <row r="5" spans="1:11" ht="15.75" customHeight="1">
      <c r="A5" s="46" t="s">
        <v>94</v>
      </c>
      <c r="B5" s="47"/>
      <c r="C5" s="81">
        <f>Startovka!I4</f>
        <v>45444</v>
      </c>
      <c r="D5" s="81"/>
      <c r="E5" s="81"/>
      <c r="F5" s="81"/>
      <c r="G5" s="81"/>
      <c r="H5" s="49"/>
      <c r="I5" s="50"/>
      <c r="J5" s="50"/>
      <c r="K5" s="50"/>
    </row>
    <row r="6" spans="1:11" ht="15.75" customHeight="1">
      <c r="A6" s="46" t="s">
        <v>95</v>
      </c>
      <c r="B6" s="47"/>
      <c r="C6" s="51" t="b">
        <f>D17</f>
        <v>0</v>
      </c>
      <c r="D6" s="82" t="b">
        <f>IF(E17="není"," ",E17)</f>
        <v>0</v>
      </c>
      <c r="E6" s="82"/>
      <c r="F6" s="82"/>
      <c r="G6" s="82"/>
      <c r="H6" s="83"/>
      <c r="I6" s="83"/>
      <c r="J6" s="83"/>
      <c r="K6" s="83"/>
    </row>
    <row r="7" spans="1:11" ht="15.75" customHeight="1">
      <c r="A7" s="46" t="s">
        <v>96</v>
      </c>
      <c r="B7" s="47"/>
      <c r="C7" s="51" t="b">
        <f>IF(C13="OB-Z",Startovka!I8,IF(C13="OB1",Startovka!I12,IF(C13="OB2",Startovka!I16,IF(C13="OB3",Startovka!I20))))</f>
        <v>0</v>
      </c>
      <c r="D7" s="82" t="b">
        <f>IF(E17="není"," ",IF(C13="OB-Z",Startovka!K8,IF(C13="OB1",Startovka!K12,IF(C13="OB2",Startovka!K16,IF(C13="OB3",Startovka!K20)))))</f>
        <v>0</v>
      </c>
      <c r="E7" s="82"/>
      <c r="F7" s="82"/>
      <c r="G7" s="82"/>
      <c r="H7" s="52"/>
      <c r="I7" s="53"/>
      <c r="J7" s="53"/>
      <c r="K7" s="53"/>
    </row>
    <row r="8" spans="1:11" ht="15.75" customHeight="1">
      <c r="A8" s="54"/>
      <c r="B8" s="55"/>
      <c r="C8" s="56"/>
      <c r="D8" s="57"/>
      <c r="E8" s="57"/>
      <c r="F8" s="57"/>
      <c r="G8" s="57"/>
      <c r="H8" s="48"/>
      <c r="I8" s="3"/>
      <c r="J8" s="3"/>
      <c r="K8" s="3"/>
    </row>
    <row r="9" spans="1:11" ht="19.5" customHeight="1">
      <c r="A9" s="84" t="s">
        <v>97</v>
      </c>
      <c r="B9" s="84"/>
      <c r="C9" s="58">
        <f>Startovka!B39</f>
        <v>0</v>
      </c>
      <c r="D9" s="85" t="s">
        <v>98</v>
      </c>
      <c r="E9" s="85"/>
      <c r="F9" s="85"/>
      <c r="G9" s="85"/>
      <c r="H9" s="3"/>
      <c r="I9" s="3"/>
      <c r="J9" s="3"/>
      <c r="K9" s="3"/>
    </row>
    <row r="10" spans="1:11" ht="19.5" customHeight="1">
      <c r="A10" s="84" t="s">
        <v>99</v>
      </c>
      <c r="B10" s="84"/>
      <c r="C10" s="58">
        <f>Startovka!C39</f>
        <v>0</v>
      </c>
      <c r="D10" s="86" t="s">
        <v>100</v>
      </c>
      <c r="E10" s="86"/>
      <c r="F10" s="86"/>
      <c r="G10" s="86"/>
      <c r="H10" s="3"/>
      <c r="I10" s="3"/>
      <c r="J10" s="3"/>
      <c r="K10" s="3"/>
    </row>
    <row r="11" spans="1:11" ht="19.5" customHeight="1">
      <c r="A11" s="84" t="s">
        <v>101</v>
      </c>
      <c r="B11" s="84"/>
      <c r="C11" s="58">
        <f>Startovka!D39</f>
        <v>0</v>
      </c>
      <c r="D11" s="86"/>
      <c r="E11" s="86"/>
      <c r="F11" s="86"/>
      <c r="G11" s="86"/>
      <c r="H11" s="3"/>
      <c r="I11" s="3"/>
      <c r="J11" s="3"/>
      <c r="K11" s="3"/>
    </row>
    <row r="12" spans="1:11" ht="19.5" customHeight="1">
      <c r="A12" s="84" t="s">
        <v>102</v>
      </c>
      <c r="B12" s="84"/>
      <c r="C12" s="58">
        <f>Startovka!A39</f>
        <v>0</v>
      </c>
      <c r="D12" s="86"/>
      <c r="E12" s="86"/>
      <c r="F12" s="86"/>
      <c r="G12" s="86"/>
      <c r="H12" s="3"/>
      <c r="I12" s="3"/>
      <c r="J12" s="3"/>
      <c r="K12" s="3"/>
    </row>
    <row r="13" spans="1:11" ht="19.5" customHeight="1">
      <c r="A13" s="84" t="s">
        <v>103</v>
      </c>
      <c r="B13" s="84"/>
      <c r="C13" s="58">
        <f>Startovka!E39</f>
        <v>0</v>
      </c>
      <c r="D13" s="87" t="s">
        <v>104</v>
      </c>
      <c r="E13" s="87"/>
      <c r="F13" s="87"/>
      <c r="G13" s="28"/>
      <c r="H13" s="3"/>
      <c r="I13" s="3"/>
      <c r="J13" s="3"/>
      <c r="K13" s="3"/>
    </row>
    <row r="14" spans="1:11" ht="19.5" customHeight="1">
      <c r="A14" s="84" t="s">
        <v>105</v>
      </c>
      <c r="B14" s="84"/>
      <c r="C14" s="59" t="str">
        <f>Výsledky!G39</f>
        <v>neurčeno</v>
      </c>
      <c r="D14" s="87" t="str">
        <f>IF(C13="OB3","Žlutá karta"," ")</f>
        <v> </v>
      </c>
      <c r="E14" s="87"/>
      <c r="F14" s="87"/>
      <c r="G14" s="28"/>
      <c r="H14" s="3"/>
      <c r="I14" s="3"/>
      <c r="J14" s="3"/>
      <c r="K14" s="3"/>
    </row>
    <row r="15" spans="1:11" ht="15" customHeight="1">
      <c r="A15" s="61"/>
      <c r="B15" s="57"/>
      <c r="C15" s="57"/>
      <c r="D15" s="62"/>
      <c r="E15" s="62"/>
      <c r="F15" s="62"/>
      <c r="G15" s="62"/>
      <c r="H15" s="48"/>
      <c r="I15" s="3"/>
      <c r="J15" s="3"/>
      <c r="K15" s="3"/>
    </row>
    <row r="16" spans="1:11" ht="47.25" customHeight="1">
      <c r="A16" s="63"/>
      <c r="B16" s="30" t="s">
        <v>52</v>
      </c>
      <c r="C16" s="30" t="s">
        <v>53</v>
      </c>
      <c r="D16" s="30" t="s">
        <v>106</v>
      </c>
      <c r="E16" s="30" t="s">
        <v>107</v>
      </c>
      <c r="F16" s="30" t="s">
        <v>54</v>
      </c>
      <c r="G16" s="30" t="s">
        <v>108</v>
      </c>
      <c r="H16" s="3"/>
      <c r="I16" s="3"/>
      <c r="J16" s="3"/>
      <c r="K16" s="3"/>
    </row>
    <row r="17" spans="1:11" ht="25.5" customHeight="1">
      <c r="A17" s="63"/>
      <c r="B17" s="64"/>
      <c r="C17" s="64"/>
      <c r="D17" s="65" t="b">
        <f>IF(C13="OB-Z",Startovka!I7,IF(C13="OB1",Startovka!I11,IF(C13="OB2",Startovka!I15,IF(C13="OB3",Startovka!I19))))</f>
        <v>0</v>
      </c>
      <c r="E17" s="65" t="b">
        <f>IF(C13="OB-Z",Startovka!K7,IF(C13="OB1",Startovka!K11,IF(C13="OB2",Startovka!K15,IF(C13="OB3",Startovka!K19))))</f>
        <v>0</v>
      </c>
      <c r="F17" s="64"/>
      <c r="G17" s="64"/>
      <c r="H17" s="3"/>
      <c r="I17" s="3"/>
      <c r="J17" s="3"/>
      <c r="K17" s="3"/>
    </row>
    <row r="18" spans="1:11" ht="15.75" customHeight="1">
      <c r="A18" s="63"/>
      <c r="B18" s="31">
        <v>1</v>
      </c>
      <c r="C18" s="32" t="str">
        <f>IF(C13="OB-Z",Cviky!B3,IF(C13="OB1",Cviky!F3,IF(C13="OB2",Cviky!J3,IF(C13="OB3",Cviky!N3," "))))</f>
        <v> </v>
      </c>
      <c r="D18" s="66"/>
      <c r="E18" s="66"/>
      <c r="F18" s="6" t="str">
        <f>IF(C13="OB-Z",Cviky!C3,IF(C13="OB1",Cviky!G3,IF(C13="OB2",Cviky!K3,IF(C13="OB3",Cviky!O3," "))))</f>
        <v> </v>
      </c>
      <c r="G18" s="67" t="e">
        <f>IF(E17="není",H18,I18)</f>
        <v>#VALUE!</v>
      </c>
      <c r="H18" s="68" t="e">
        <f aca="true" t="shared" si="0" ref="H18:H27">SUM(D18*F18)</f>
        <v>#VALUE!</v>
      </c>
      <c r="I18" s="68" t="e">
        <f aca="true" t="shared" si="1" ref="I18:I27">SUM(((D18+E18)*F18)/2)</f>
        <v>#VALUE!</v>
      </c>
      <c r="J18" s="3"/>
      <c r="K18" s="3"/>
    </row>
    <row r="19" spans="1:11" ht="15.75" customHeight="1">
      <c r="A19" s="63"/>
      <c r="B19" s="31">
        <v>2</v>
      </c>
      <c r="C19" s="32" t="str">
        <f>IF(C13="OB-Z",Cviky!B4,IF(C13="OB1",Cviky!F4,IF(C13="OB2",Cviky!J4,IF(C13="OB3",Cviky!N4," "))))</f>
        <v> </v>
      </c>
      <c r="D19" s="66"/>
      <c r="E19" s="66"/>
      <c r="F19" s="6" t="str">
        <f>IF(C13="OB-Z",Cviky!C4,IF(C13="OB1",Cviky!G4,IF(C13="OB2",Cviky!K4,IF(C13="OB3",Cviky!O4," "))))</f>
        <v> </v>
      </c>
      <c r="G19" s="67" t="e">
        <f>IF(E17="není",H19,I19)</f>
        <v>#VALUE!</v>
      </c>
      <c r="H19" s="68" t="e">
        <f t="shared" si="0"/>
        <v>#VALUE!</v>
      </c>
      <c r="I19" s="68" t="e">
        <f t="shared" si="1"/>
        <v>#VALUE!</v>
      </c>
      <c r="J19" s="3"/>
      <c r="K19" s="3"/>
    </row>
    <row r="20" spans="1:11" ht="15.75" customHeight="1">
      <c r="A20" s="63"/>
      <c r="B20" s="31">
        <v>3</v>
      </c>
      <c r="C20" s="32" t="str">
        <f>IF(C13="OB-Z",Cviky!B5,IF(C13="OB1",Cviky!F5,IF(C13="OB2",Cviky!J5,IF(C13="OB3",Cviky!N5," "))))</f>
        <v> </v>
      </c>
      <c r="D20" s="66"/>
      <c r="E20" s="66"/>
      <c r="F20" s="6" t="str">
        <f>IF(C13="OB-Z",Cviky!C5,IF(C13="OB1",Cviky!G5,IF(C13="OB2",Cviky!K5,IF(C13="OB3",Cviky!O5," "))))</f>
        <v> </v>
      </c>
      <c r="G20" s="67" t="e">
        <f>IF(E17="není",H20,I20)</f>
        <v>#VALUE!</v>
      </c>
      <c r="H20" s="68" t="e">
        <f t="shared" si="0"/>
        <v>#VALUE!</v>
      </c>
      <c r="I20" s="68" t="e">
        <f t="shared" si="1"/>
        <v>#VALUE!</v>
      </c>
      <c r="J20" s="3"/>
      <c r="K20" s="3"/>
    </row>
    <row r="21" spans="1:11" ht="15.75" customHeight="1">
      <c r="A21" s="63"/>
      <c r="B21" s="31">
        <v>4</v>
      </c>
      <c r="C21" s="32" t="str">
        <f>IF(C13="OB-Z",Cviky!B6,IF(C13="OB1",Cviky!F6,IF(C13="OB2",Cviky!J6,IF(C13="OB3",Cviky!N6," "))))</f>
        <v> </v>
      </c>
      <c r="D21" s="66"/>
      <c r="E21" s="66"/>
      <c r="F21" s="6" t="str">
        <f>IF(C13="OB-Z",Cviky!C6,IF(C13="OB1",Cviky!G6,IF(C13="OB2",Cviky!K6,IF(C13="OB3",Cviky!O6," "))))</f>
        <v> </v>
      </c>
      <c r="G21" s="67" t="e">
        <f>IF(E17="není",H21,I21)</f>
        <v>#VALUE!</v>
      </c>
      <c r="H21" s="68" t="e">
        <f t="shared" si="0"/>
        <v>#VALUE!</v>
      </c>
      <c r="I21" s="68" t="e">
        <f t="shared" si="1"/>
        <v>#VALUE!</v>
      </c>
      <c r="J21" s="3"/>
      <c r="K21" s="3"/>
    </row>
    <row r="22" spans="1:11" ht="15.75" customHeight="1">
      <c r="A22" s="63"/>
      <c r="B22" s="31">
        <v>5</v>
      </c>
      <c r="C22" s="32" t="str">
        <f>IF(C13="OB-Z",Cviky!B7,IF(C13="OB1",Cviky!F7,IF(C13="OB2",Cviky!J7,IF(C13="OB3",Cviky!N7," "))))</f>
        <v> </v>
      </c>
      <c r="D22" s="66"/>
      <c r="E22" s="66"/>
      <c r="F22" s="6" t="str">
        <f>IF(C13="OB-Z",Cviky!C7,IF(C13="OB1",Cviky!G7,IF(C13="OB2",Cviky!K7,IF(C13="OB3",Cviky!O7," "))))</f>
        <v> </v>
      </c>
      <c r="G22" s="67" t="e">
        <f>IF(E17="není",H22,I22)</f>
        <v>#VALUE!</v>
      </c>
      <c r="H22" s="68" t="e">
        <f t="shared" si="0"/>
        <v>#VALUE!</v>
      </c>
      <c r="I22" s="68" t="e">
        <f t="shared" si="1"/>
        <v>#VALUE!</v>
      </c>
      <c r="J22" s="3"/>
      <c r="K22" s="3"/>
    </row>
    <row r="23" spans="1:11" ht="15.75" customHeight="1">
      <c r="A23" s="63"/>
      <c r="B23" s="31">
        <v>6</v>
      </c>
      <c r="C23" s="32" t="str">
        <f>IF(C13="OB-Z",Cviky!B8,IF(C13="OB1",Cviky!F8,IF(C13="OB2",Cviky!J8,IF(C13="OB3",Cviky!N8," "))))</f>
        <v> </v>
      </c>
      <c r="D23" s="66"/>
      <c r="E23" s="66"/>
      <c r="F23" s="6" t="str">
        <f>IF(C13="OB-Z",Cviky!C8,IF(C13="OB1",Cviky!G8,IF(C13="OB2",Cviky!K8,IF(C13="OB3",Cviky!O8," "))))</f>
        <v> </v>
      </c>
      <c r="G23" s="67" t="e">
        <f>IF(E17="není",H23,I23)</f>
        <v>#VALUE!</v>
      </c>
      <c r="H23" s="68" t="e">
        <f t="shared" si="0"/>
        <v>#VALUE!</v>
      </c>
      <c r="I23" s="68" t="e">
        <f t="shared" si="1"/>
        <v>#VALUE!</v>
      </c>
      <c r="J23" s="3"/>
      <c r="K23" s="3"/>
    </row>
    <row r="24" spans="1:11" ht="15.75" customHeight="1">
      <c r="A24" s="63"/>
      <c r="B24" s="31">
        <v>7</v>
      </c>
      <c r="C24" s="32" t="str">
        <f>IF(C13="OB-Z",Cviky!B9,IF(C13="OB1",Cviky!F9,IF(C13="OB2",Cviky!J9,IF(C13="OB3",Cviky!N9," "))))</f>
        <v> </v>
      </c>
      <c r="D24" s="66"/>
      <c r="E24" s="66"/>
      <c r="F24" s="6" t="str">
        <f>IF(C13="OB-Z",Cviky!C9,IF(C13="OB1",Cviky!G9,IF(C13="OB2",Cviky!K9,IF(C13="OB3",Cviky!O9," "))))</f>
        <v> </v>
      </c>
      <c r="G24" s="67" t="e">
        <f>IF(E17="není",H24,I24)</f>
        <v>#VALUE!</v>
      </c>
      <c r="H24" s="68" t="e">
        <f t="shared" si="0"/>
        <v>#VALUE!</v>
      </c>
      <c r="I24" s="68" t="e">
        <f t="shared" si="1"/>
        <v>#VALUE!</v>
      </c>
      <c r="J24" s="3"/>
      <c r="K24" s="3"/>
    </row>
    <row r="25" spans="1:11" ht="15.75" customHeight="1">
      <c r="A25" s="63"/>
      <c r="B25" s="31">
        <v>8</v>
      </c>
      <c r="C25" s="32" t="str">
        <f>IF(C13="OB-Z",Cviky!B10,IF(C13="OB1",Cviky!F10,IF(C13="OB2",Cviky!J10,IF(C13="OB3",Cviky!N10," "))))</f>
        <v> </v>
      </c>
      <c r="D25" s="66"/>
      <c r="E25" s="66"/>
      <c r="F25" s="6" t="str">
        <f>IF(C13="OB-Z",Cviky!C10,IF(C13="OB1",Cviky!G10,IF(C13="OB2",Cviky!K10,IF(C13="OB3",Cviky!O10," "))))</f>
        <v> </v>
      </c>
      <c r="G25" s="67" t="e">
        <f>IF(E17="není",H25,I25)</f>
        <v>#VALUE!</v>
      </c>
      <c r="H25" s="68" t="e">
        <f t="shared" si="0"/>
        <v>#VALUE!</v>
      </c>
      <c r="I25" s="68" t="e">
        <f t="shared" si="1"/>
        <v>#VALUE!</v>
      </c>
      <c r="J25" s="3"/>
      <c r="K25" s="3"/>
    </row>
    <row r="26" spans="1:11" ht="15.75" customHeight="1">
      <c r="A26" s="63"/>
      <c r="B26" s="31">
        <v>9</v>
      </c>
      <c r="C26" s="32" t="str">
        <f>IF(C13="OB-Z",Cviky!B11,IF(C13="OB1",Cviky!F11,IF(C13="OB2",Cviky!J11,IF(C13="OB3",Cviky!N11," "))))</f>
        <v> </v>
      </c>
      <c r="D26" s="66"/>
      <c r="E26" s="66"/>
      <c r="F26" s="6" t="str">
        <f>IF(C13="OB-Z",Cviky!C11,IF(C13="OB1",Cviky!G11,IF(C13="OB2",Cviky!K11,IF(C13="OB3",Cviky!O11," "))))</f>
        <v> </v>
      </c>
      <c r="G26" s="67" t="e">
        <f>IF(E17="není",H26,I26)</f>
        <v>#VALUE!</v>
      </c>
      <c r="H26" s="68" t="e">
        <f t="shared" si="0"/>
        <v>#VALUE!</v>
      </c>
      <c r="I26" s="68" t="e">
        <f t="shared" si="1"/>
        <v>#VALUE!</v>
      </c>
      <c r="J26" s="3"/>
      <c r="K26" s="3"/>
    </row>
    <row r="27" spans="1:11" ht="15.75" customHeight="1">
      <c r="A27" s="63"/>
      <c r="B27" s="31">
        <v>10</v>
      </c>
      <c r="C27" s="32" t="str">
        <f>IF(C13="OB-Z",Cviky!B12,IF(C13="OB2",Cviky!J12,IF(C13="OB3",Cviky!N12," ")))</f>
        <v> </v>
      </c>
      <c r="D27" s="66"/>
      <c r="E27" s="66"/>
      <c r="F27" s="6" t="str">
        <f>IF(C13="OB-Z",Cviky!C12,IF(C13="OB1",Cviky!G12,IF(C13="OB2",Cviky!K12,IF(C13="OB3",Cviky!O12," "))))</f>
        <v> </v>
      </c>
      <c r="G27" s="67" t="e">
        <f>IF(E17="není",H27,I27)</f>
        <v>#VALUE!</v>
      </c>
      <c r="H27" s="68" t="e">
        <f t="shared" si="0"/>
        <v>#VALUE!</v>
      </c>
      <c r="I27" s="68" t="e">
        <f t="shared" si="1"/>
        <v>#VALUE!</v>
      </c>
      <c r="J27" s="3"/>
      <c r="K27" s="3"/>
    </row>
    <row r="28" spans="1:11" ht="15.75" customHeight="1">
      <c r="A28" s="63"/>
      <c r="B28" s="88" t="s">
        <v>109</v>
      </c>
      <c r="C28" s="88"/>
      <c r="D28" s="91" t="e">
        <f>IF(G13="ano","0",IF(G14="ano",H28-20,SUM(G18:G27)))</f>
        <v>#VALUE!</v>
      </c>
      <c r="E28" s="91"/>
      <c r="F28" s="91"/>
      <c r="G28" s="91"/>
      <c r="H28" s="68" t="e">
        <f>SUM(G18:G27)</f>
        <v>#VALUE!</v>
      </c>
      <c r="I28" s="68"/>
      <c r="J28" s="3"/>
      <c r="K28" s="3"/>
    </row>
    <row r="29" spans="1:11" ht="15.75" customHeight="1">
      <c r="A29" s="63"/>
      <c r="B29" s="88" t="s">
        <v>110</v>
      </c>
      <c r="C29" s="88"/>
      <c r="D29" s="93" t="e">
        <f>IF(G13="ano","Diskvalifikace",IF(Startovka!F2="N","Nenastoupil",IF(D28&gt;=256,"Výborně",IF(D28&gt;=224,"Velmi dobře",IF(D28&gt;=192,"Dobře",IF(D28&lt;=191.9,"Nehodnocen"," "))))))</f>
        <v>#VALUE!</v>
      </c>
      <c r="E29" s="93"/>
      <c r="F29" s="93"/>
      <c r="G29" s="93"/>
      <c r="H29" s="3"/>
      <c r="I29" s="3"/>
      <c r="J29" s="3"/>
      <c r="K29" s="3"/>
    </row>
    <row r="30" spans="1:11" ht="15" customHeight="1">
      <c r="A30" s="61"/>
      <c r="B30" s="69"/>
      <c r="C30" s="69"/>
      <c r="D30" s="69"/>
      <c r="E30" s="69"/>
      <c r="F30" s="69"/>
      <c r="G30" s="69"/>
      <c r="H30" s="48"/>
      <c r="I30" s="3"/>
      <c r="J30" s="3"/>
      <c r="K30" s="3"/>
    </row>
    <row r="31" spans="1:11" ht="15" customHeight="1">
      <c r="A31" s="61"/>
      <c r="B31" s="56"/>
      <c r="C31" s="56"/>
      <c r="D31" s="56"/>
      <c r="E31" s="56"/>
      <c r="F31" s="56"/>
      <c r="G31" s="56"/>
      <c r="H31" s="48"/>
      <c r="I31" s="3"/>
      <c r="J31" s="3"/>
      <c r="K31" s="3"/>
    </row>
    <row r="32" spans="1:11" ht="15" customHeight="1">
      <c r="A32" s="61"/>
      <c r="B32" s="56"/>
      <c r="C32" s="56"/>
      <c r="D32" s="56"/>
      <c r="E32" s="56"/>
      <c r="F32" s="56"/>
      <c r="G32" s="56"/>
      <c r="H32" s="48"/>
      <c r="I32" s="3"/>
      <c r="J32" s="3"/>
      <c r="K32" s="3"/>
    </row>
    <row r="33" spans="1:11" ht="15" customHeight="1">
      <c r="A33" s="61"/>
      <c r="B33" s="56"/>
      <c r="C33" s="56"/>
      <c r="D33" s="56"/>
      <c r="E33" s="56"/>
      <c r="F33" s="56"/>
      <c r="G33" s="56"/>
      <c r="H33" s="48"/>
      <c r="I33" s="3"/>
      <c r="J33" s="3"/>
      <c r="K33" s="3"/>
    </row>
    <row r="34" spans="1:11" ht="15" customHeight="1">
      <c r="A34" s="61"/>
      <c r="B34" s="56"/>
      <c r="C34" s="56"/>
      <c r="D34" s="56"/>
      <c r="E34" s="56"/>
      <c r="F34" s="56"/>
      <c r="G34" s="56"/>
      <c r="H34" s="48"/>
      <c r="I34" s="3"/>
      <c r="J34" s="3"/>
      <c r="K34" s="3"/>
    </row>
    <row r="35" spans="1:11" ht="15" customHeight="1">
      <c r="A35" s="61"/>
      <c r="B35" s="56"/>
      <c r="C35" s="56"/>
      <c r="D35" s="56"/>
      <c r="E35" s="56"/>
      <c r="F35" s="56"/>
      <c r="G35" s="56"/>
      <c r="H35" s="48"/>
      <c r="I35" s="3"/>
      <c r="J35" s="3"/>
      <c r="K35" s="3"/>
    </row>
    <row r="36" spans="1:11" ht="15" customHeight="1">
      <c r="A36" s="70"/>
      <c r="B36" s="57"/>
      <c r="C36" s="57"/>
      <c r="D36" s="57"/>
      <c r="E36" s="57"/>
      <c r="F36" s="57"/>
      <c r="G36" s="57"/>
      <c r="H36" s="48"/>
      <c r="I36" s="3"/>
      <c r="J36" s="3"/>
      <c r="K36" s="3"/>
    </row>
  </sheetData>
  <sheetProtection selectLockedCells="1" selectUnlockedCell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A1:G1"/>
    <mergeCell ref="A2:G2"/>
    <mergeCell ref="C3:G3"/>
    <mergeCell ref="C4:G4"/>
    <mergeCell ref="C5:G5"/>
    <mergeCell ref="D6:G6"/>
  </mergeCells>
  <conditionalFormatting sqref="D18:E27 G18:G27">
    <cfRule type="cellIs" priority="1" dxfId="0" operator="lessThan" stopIfTrue="1">
      <formula>0</formula>
    </cfRule>
  </conditionalFormatting>
  <printOptions/>
  <pageMargins left="0.11805555555555555" right="0.11805555555555555" top="0.19652777777777777" bottom="0.19652777777777777" header="0.5118055555555555" footer="0.19652777777777777"/>
  <pageSetup horizontalDpi="300" verticalDpi="300" orientation="landscape" scale="75"/>
  <headerFooter alignWithMargins="0">
    <oddFooter>&amp;C&amp;"Helvetica Neue,Běžné"&amp;12&amp;P</oddFooter>
  </headerFooter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K36"/>
  <sheetViews>
    <sheetView showGridLines="0" zoomScalePageLayoutView="0" workbookViewId="0" topLeftCell="A1">
      <selection activeCell="A1" sqref="A1"/>
    </sheetView>
  </sheetViews>
  <sheetFormatPr defaultColWidth="9.7109375" defaultRowHeight="15" customHeight="1"/>
  <cols>
    <col min="1" max="1" width="14.7109375" style="1" customWidth="1"/>
    <col min="2" max="2" width="7.57421875" style="1" customWidth="1"/>
    <col min="3" max="3" width="69.28125" style="1" customWidth="1"/>
    <col min="4" max="5" width="16.28125" style="1" customWidth="1"/>
    <col min="6" max="6" width="5.8515625" style="1" customWidth="1"/>
    <col min="7" max="7" width="17.7109375" style="1" customWidth="1"/>
    <col min="8" max="8" width="7.57421875" style="1" customWidth="1"/>
    <col min="9" max="9" width="8.7109375" style="1" customWidth="1"/>
    <col min="10" max="11" width="9.00390625" style="1" customWidth="1"/>
    <col min="12" max="16384" width="9.7109375" style="1" customWidth="1"/>
  </cols>
  <sheetData>
    <row r="1" spans="1:11" ht="21" customHeight="1">
      <c r="A1" s="78" t="s">
        <v>91</v>
      </c>
      <c r="B1" s="78"/>
      <c r="C1" s="78"/>
      <c r="D1" s="78"/>
      <c r="E1" s="78"/>
      <c r="F1" s="78"/>
      <c r="G1" s="78"/>
      <c r="H1" s="45"/>
      <c r="I1" s="3"/>
      <c r="J1" s="3"/>
      <c r="K1" s="3"/>
    </row>
    <row r="2" spans="1:11" ht="129.75" customHeight="1">
      <c r="A2" s="79"/>
      <c r="B2" s="79"/>
      <c r="C2" s="79"/>
      <c r="D2" s="79"/>
      <c r="E2" s="79"/>
      <c r="F2" s="79"/>
      <c r="G2" s="79"/>
      <c r="H2" s="45"/>
      <c r="I2" s="3"/>
      <c r="J2" s="3"/>
      <c r="K2" s="3"/>
    </row>
    <row r="3" spans="1:11" ht="15.75" customHeight="1">
      <c r="A3" s="46" t="s">
        <v>92</v>
      </c>
      <c r="B3" s="47"/>
      <c r="C3" s="80" t="str">
        <f>Startovka!I2</f>
        <v>Dana Háková </v>
      </c>
      <c r="D3" s="80"/>
      <c r="E3" s="80"/>
      <c r="F3" s="80"/>
      <c r="G3" s="80"/>
      <c r="H3" s="48"/>
      <c r="I3" s="3"/>
      <c r="J3" s="3"/>
      <c r="K3" s="3"/>
    </row>
    <row r="4" spans="1:11" ht="15.75" customHeight="1">
      <c r="A4" s="46" t="s">
        <v>93</v>
      </c>
      <c r="B4" s="47"/>
      <c r="C4" s="80" t="str">
        <f>Startovka!I3</f>
        <v>Zkoušky Obedience Chomutov </v>
      </c>
      <c r="D4" s="80"/>
      <c r="E4" s="80"/>
      <c r="F4" s="80"/>
      <c r="G4" s="80"/>
      <c r="H4" s="48"/>
      <c r="I4" s="3"/>
      <c r="J4" s="3"/>
      <c r="K4" s="3"/>
    </row>
    <row r="5" spans="1:11" ht="15.75" customHeight="1">
      <c r="A5" s="46" t="s">
        <v>94</v>
      </c>
      <c r="B5" s="47"/>
      <c r="C5" s="81">
        <f>Startovka!I4</f>
        <v>45444</v>
      </c>
      <c r="D5" s="81"/>
      <c r="E5" s="81"/>
      <c r="F5" s="81"/>
      <c r="G5" s="81"/>
      <c r="H5" s="49"/>
      <c r="I5" s="50"/>
      <c r="J5" s="50"/>
      <c r="K5" s="50"/>
    </row>
    <row r="6" spans="1:11" ht="15.75" customHeight="1">
      <c r="A6" s="46" t="s">
        <v>95</v>
      </c>
      <c r="B6" s="47"/>
      <c r="C6" s="51" t="b">
        <f>D17</f>
        <v>0</v>
      </c>
      <c r="D6" s="82" t="b">
        <f>IF(E17="není"," ",E17)</f>
        <v>0</v>
      </c>
      <c r="E6" s="82"/>
      <c r="F6" s="82"/>
      <c r="G6" s="82"/>
      <c r="H6" s="83"/>
      <c r="I6" s="83"/>
      <c r="J6" s="83"/>
      <c r="K6" s="83"/>
    </row>
    <row r="7" spans="1:11" ht="15.75" customHeight="1">
      <c r="A7" s="46" t="s">
        <v>96</v>
      </c>
      <c r="B7" s="47"/>
      <c r="C7" s="51" t="b">
        <f>IF(C13="OB-Z",Startovka!I8,IF(C13="OB1",Startovka!I12,IF(C13="OB2",Startovka!I16,IF(C13="OB3",Startovka!I20))))</f>
        <v>0</v>
      </c>
      <c r="D7" s="82" t="b">
        <f>IF(E17="není"," ",IF(C13="OB-Z",Startovka!K8,IF(C13="OB1",Startovka!K12,IF(C13="OB2",Startovka!K16,IF(C13="OB3",Startovka!K20)))))</f>
        <v>0</v>
      </c>
      <c r="E7" s="82"/>
      <c r="F7" s="82"/>
      <c r="G7" s="82"/>
      <c r="H7" s="52"/>
      <c r="I7" s="53"/>
      <c r="J7" s="53"/>
      <c r="K7" s="53"/>
    </row>
    <row r="8" spans="1:11" ht="15.75" customHeight="1">
      <c r="A8" s="54"/>
      <c r="B8" s="55"/>
      <c r="C8" s="56"/>
      <c r="D8" s="57"/>
      <c r="E8" s="57"/>
      <c r="F8" s="57"/>
      <c r="G8" s="57"/>
      <c r="H8" s="48"/>
      <c r="I8" s="3"/>
      <c r="J8" s="3"/>
      <c r="K8" s="3"/>
    </row>
    <row r="9" spans="1:11" ht="19.5" customHeight="1">
      <c r="A9" s="84" t="s">
        <v>97</v>
      </c>
      <c r="B9" s="84"/>
      <c r="C9" s="58">
        <f>Startovka!B40</f>
        <v>0</v>
      </c>
      <c r="D9" s="85" t="s">
        <v>98</v>
      </c>
      <c r="E9" s="85"/>
      <c r="F9" s="85"/>
      <c r="G9" s="85"/>
      <c r="H9" s="3"/>
      <c r="I9" s="3"/>
      <c r="J9" s="3"/>
      <c r="K9" s="3"/>
    </row>
    <row r="10" spans="1:11" ht="19.5" customHeight="1">
      <c r="A10" s="84" t="s">
        <v>99</v>
      </c>
      <c r="B10" s="84"/>
      <c r="C10" s="58">
        <f>Startovka!C40</f>
        <v>0</v>
      </c>
      <c r="D10" s="86" t="s">
        <v>100</v>
      </c>
      <c r="E10" s="86"/>
      <c r="F10" s="86"/>
      <c r="G10" s="86"/>
      <c r="H10" s="3"/>
      <c r="I10" s="3"/>
      <c r="J10" s="3"/>
      <c r="K10" s="3"/>
    </row>
    <row r="11" spans="1:11" ht="19.5" customHeight="1">
      <c r="A11" s="84" t="s">
        <v>101</v>
      </c>
      <c r="B11" s="84"/>
      <c r="C11" s="58">
        <f>Startovka!D40</f>
        <v>0</v>
      </c>
      <c r="D11" s="86"/>
      <c r="E11" s="86"/>
      <c r="F11" s="86"/>
      <c r="G11" s="86"/>
      <c r="H11" s="3"/>
      <c r="I11" s="3"/>
      <c r="J11" s="3"/>
      <c r="K11" s="3"/>
    </row>
    <row r="12" spans="1:11" ht="19.5" customHeight="1">
      <c r="A12" s="84" t="s">
        <v>102</v>
      </c>
      <c r="B12" s="84"/>
      <c r="C12" s="58">
        <f>Startovka!A40</f>
        <v>0</v>
      </c>
      <c r="D12" s="86"/>
      <c r="E12" s="86"/>
      <c r="F12" s="86"/>
      <c r="G12" s="86"/>
      <c r="H12" s="3"/>
      <c r="I12" s="3"/>
      <c r="J12" s="3"/>
      <c r="K12" s="3"/>
    </row>
    <row r="13" spans="1:11" ht="19.5" customHeight="1">
      <c r="A13" s="84" t="s">
        <v>103</v>
      </c>
      <c r="B13" s="84"/>
      <c r="C13" s="58">
        <f>Startovka!E40</f>
        <v>0</v>
      </c>
      <c r="D13" s="87" t="s">
        <v>104</v>
      </c>
      <c r="E13" s="87"/>
      <c r="F13" s="87"/>
      <c r="G13" s="28"/>
      <c r="H13" s="3"/>
      <c r="I13" s="3"/>
      <c r="J13" s="3"/>
      <c r="K13" s="3"/>
    </row>
    <row r="14" spans="1:11" ht="19.5" customHeight="1">
      <c r="A14" s="84" t="s">
        <v>105</v>
      </c>
      <c r="B14" s="84"/>
      <c r="C14" s="59" t="str">
        <f>Výsledky!G40</f>
        <v>neurčeno</v>
      </c>
      <c r="D14" s="87" t="str">
        <f>IF(C13="OB3","Žlutá karta"," ")</f>
        <v> </v>
      </c>
      <c r="E14" s="87"/>
      <c r="F14" s="87"/>
      <c r="G14" s="28"/>
      <c r="H14" s="3"/>
      <c r="I14" s="3"/>
      <c r="J14" s="3"/>
      <c r="K14" s="3"/>
    </row>
    <row r="15" spans="1:11" ht="15" customHeight="1">
      <c r="A15" s="61"/>
      <c r="B15" s="57"/>
      <c r="C15" s="57"/>
      <c r="D15" s="62"/>
      <c r="E15" s="62"/>
      <c r="F15" s="62"/>
      <c r="G15" s="62"/>
      <c r="H15" s="48"/>
      <c r="I15" s="3"/>
      <c r="J15" s="3"/>
      <c r="K15" s="3"/>
    </row>
    <row r="16" spans="1:11" ht="47.25" customHeight="1">
      <c r="A16" s="63"/>
      <c r="B16" s="30" t="s">
        <v>52</v>
      </c>
      <c r="C16" s="30" t="s">
        <v>53</v>
      </c>
      <c r="D16" s="30" t="s">
        <v>106</v>
      </c>
      <c r="E16" s="30" t="s">
        <v>107</v>
      </c>
      <c r="F16" s="30" t="s">
        <v>54</v>
      </c>
      <c r="G16" s="30" t="s">
        <v>108</v>
      </c>
      <c r="H16" s="3"/>
      <c r="I16" s="3"/>
      <c r="J16" s="3"/>
      <c r="K16" s="3"/>
    </row>
    <row r="17" spans="1:11" ht="25.5" customHeight="1">
      <c r="A17" s="63"/>
      <c r="B17" s="64"/>
      <c r="C17" s="64"/>
      <c r="D17" s="65" t="b">
        <f>IF(C13="OB-Z",Startovka!I7,IF(C13="OB1",Startovka!I11,IF(C13="OB2",Startovka!I15,IF(C13="OB3",Startovka!I19))))</f>
        <v>0</v>
      </c>
      <c r="E17" s="65" t="b">
        <f>IF(C13="OB-Z",Startovka!K7,IF(C13="OB1",Startovka!K11,IF(C13="OB2",Startovka!K15,IF(C13="OB3",Startovka!K19))))</f>
        <v>0</v>
      </c>
      <c r="F17" s="64"/>
      <c r="G17" s="64"/>
      <c r="H17" s="3"/>
      <c r="I17" s="3"/>
      <c r="J17" s="3"/>
      <c r="K17" s="3"/>
    </row>
    <row r="18" spans="1:11" ht="15.75" customHeight="1">
      <c r="A18" s="63"/>
      <c r="B18" s="31">
        <v>1</v>
      </c>
      <c r="C18" s="32" t="str">
        <f>IF(C13="OB-Z",Cviky!B3,IF(C13="OB1",Cviky!F3,IF(C13="OB2",Cviky!J3,IF(C13="OB3",Cviky!N3," "))))</f>
        <v> </v>
      </c>
      <c r="D18" s="66"/>
      <c r="E18" s="66"/>
      <c r="F18" s="6" t="str">
        <f>IF(C13="OB-Z",Cviky!C3,IF(C13="OB1",Cviky!G3,IF(C13="OB2",Cviky!K3,IF(C13="OB3",Cviky!O3," "))))</f>
        <v> </v>
      </c>
      <c r="G18" s="67" t="e">
        <f>IF(E17="není",H18,I18)</f>
        <v>#VALUE!</v>
      </c>
      <c r="H18" s="68" t="e">
        <f aca="true" t="shared" si="0" ref="H18:H27">SUM(D18*F18)</f>
        <v>#VALUE!</v>
      </c>
      <c r="I18" s="68" t="e">
        <f aca="true" t="shared" si="1" ref="I18:I27">SUM(((D18+E18)*F18)/2)</f>
        <v>#VALUE!</v>
      </c>
      <c r="J18" s="3"/>
      <c r="K18" s="3"/>
    </row>
    <row r="19" spans="1:11" ht="15.75" customHeight="1">
      <c r="A19" s="63"/>
      <c r="B19" s="31">
        <v>2</v>
      </c>
      <c r="C19" s="32" t="str">
        <f>IF(C13="OB-Z",Cviky!B4,IF(C13="OB1",Cviky!F4,IF(C13="OB2",Cviky!J4,IF(C13="OB3",Cviky!N4," "))))</f>
        <v> </v>
      </c>
      <c r="D19" s="66"/>
      <c r="E19" s="66"/>
      <c r="F19" s="6" t="str">
        <f>IF(C13="OB-Z",Cviky!C4,IF(C13="OB1",Cviky!G4,IF(C13="OB2",Cviky!K4,IF(C13="OB3",Cviky!O4," "))))</f>
        <v> </v>
      </c>
      <c r="G19" s="67" t="e">
        <f>IF(E17="není",H19,I19)</f>
        <v>#VALUE!</v>
      </c>
      <c r="H19" s="68" t="e">
        <f t="shared" si="0"/>
        <v>#VALUE!</v>
      </c>
      <c r="I19" s="68" t="e">
        <f t="shared" si="1"/>
        <v>#VALUE!</v>
      </c>
      <c r="J19" s="3"/>
      <c r="K19" s="3"/>
    </row>
    <row r="20" spans="1:11" ht="15.75" customHeight="1">
      <c r="A20" s="63"/>
      <c r="B20" s="31">
        <v>3</v>
      </c>
      <c r="C20" s="32" t="str">
        <f>IF(C13="OB-Z",Cviky!B5,IF(C13="OB1",Cviky!F5,IF(C13="OB2",Cviky!J5,IF(C13="OB3",Cviky!N5," "))))</f>
        <v> </v>
      </c>
      <c r="D20" s="66"/>
      <c r="E20" s="66"/>
      <c r="F20" s="6" t="str">
        <f>IF(C13="OB-Z",Cviky!C5,IF(C13="OB1",Cviky!G5,IF(C13="OB2",Cviky!K5,IF(C13="OB3",Cviky!O5," "))))</f>
        <v> </v>
      </c>
      <c r="G20" s="67" t="e">
        <f>IF(E17="není",H20,I20)</f>
        <v>#VALUE!</v>
      </c>
      <c r="H20" s="68" t="e">
        <f t="shared" si="0"/>
        <v>#VALUE!</v>
      </c>
      <c r="I20" s="68" t="e">
        <f t="shared" si="1"/>
        <v>#VALUE!</v>
      </c>
      <c r="J20" s="3"/>
      <c r="K20" s="3"/>
    </row>
    <row r="21" spans="1:11" ht="15.75" customHeight="1">
      <c r="A21" s="63"/>
      <c r="B21" s="31">
        <v>4</v>
      </c>
      <c r="C21" s="32" t="str">
        <f>IF(C13="OB-Z",Cviky!B6,IF(C13="OB1",Cviky!F6,IF(C13="OB2",Cviky!J6,IF(C13="OB3",Cviky!N6," "))))</f>
        <v> </v>
      </c>
      <c r="D21" s="66"/>
      <c r="E21" s="66"/>
      <c r="F21" s="6" t="str">
        <f>IF(C13="OB-Z",Cviky!C6,IF(C13="OB1",Cviky!G6,IF(C13="OB2",Cviky!K6,IF(C13="OB3",Cviky!O6," "))))</f>
        <v> </v>
      </c>
      <c r="G21" s="67" t="e">
        <f>IF(E17="není",H21,I21)</f>
        <v>#VALUE!</v>
      </c>
      <c r="H21" s="68" t="e">
        <f t="shared" si="0"/>
        <v>#VALUE!</v>
      </c>
      <c r="I21" s="68" t="e">
        <f t="shared" si="1"/>
        <v>#VALUE!</v>
      </c>
      <c r="J21" s="3"/>
      <c r="K21" s="3"/>
    </row>
    <row r="22" spans="1:11" ht="15.75" customHeight="1">
      <c r="A22" s="63"/>
      <c r="B22" s="31">
        <v>5</v>
      </c>
      <c r="C22" s="32" t="str">
        <f>IF(C13="OB-Z",Cviky!B7,IF(C13="OB1",Cviky!F7,IF(C13="OB2",Cviky!J7,IF(C13="OB3",Cviky!N7," "))))</f>
        <v> </v>
      </c>
      <c r="D22" s="66"/>
      <c r="E22" s="66"/>
      <c r="F22" s="6" t="str">
        <f>IF(C13="OB-Z",Cviky!C7,IF(C13="OB1",Cviky!G7,IF(C13="OB2",Cviky!K7,IF(C13="OB3",Cviky!O7," "))))</f>
        <v> </v>
      </c>
      <c r="G22" s="67" t="e">
        <f>IF(E17="není",H22,I22)</f>
        <v>#VALUE!</v>
      </c>
      <c r="H22" s="68" t="e">
        <f t="shared" si="0"/>
        <v>#VALUE!</v>
      </c>
      <c r="I22" s="68" t="e">
        <f t="shared" si="1"/>
        <v>#VALUE!</v>
      </c>
      <c r="J22" s="3"/>
      <c r="K22" s="3"/>
    </row>
    <row r="23" spans="1:11" ht="15.75" customHeight="1">
      <c r="A23" s="63"/>
      <c r="B23" s="31">
        <v>6</v>
      </c>
      <c r="C23" s="32" t="str">
        <f>IF(C13="OB-Z",Cviky!B8,IF(C13="OB1",Cviky!F8,IF(C13="OB2",Cviky!J8,IF(C13="OB3",Cviky!N8," "))))</f>
        <v> </v>
      </c>
      <c r="D23" s="66"/>
      <c r="E23" s="66"/>
      <c r="F23" s="6" t="str">
        <f>IF(C13="OB-Z",Cviky!C8,IF(C13="OB1",Cviky!G8,IF(C13="OB2",Cviky!K8,IF(C13="OB3",Cviky!O8," "))))</f>
        <v> </v>
      </c>
      <c r="G23" s="67" t="e">
        <f>IF(E17="není",H23,I23)</f>
        <v>#VALUE!</v>
      </c>
      <c r="H23" s="68" t="e">
        <f t="shared" si="0"/>
        <v>#VALUE!</v>
      </c>
      <c r="I23" s="68" t="e">
        <f t="shared" si="1"/>
        <v>#VALUE!</v>
      </c>
      <c r="J23" s="3"/>
      <c r="K23" s="3"/>
    </row>
    <row r="24" spans="1:11" ht="15.75" customHeight="1">
      <c r="A24" s="63"/>
      <c r="B24" s="31">
        <v>7</v>
      </c>
      <c r="C24" s="32" t="str">
        <f>IF(C13="OB-Z",Cviky!B9,IF(C13="OB1",Cviky!F9,IF(C13="OB2",Cviky!J9,IF(C13="OB3",Cviky!N9," "))))</f>
        <v> </v>
      </c>
      <c r="D24" s="66"/>
      <c r="E24" s="66"/>
      <c r="F24" s="6" t="str">
        <f>IF(C13="OB-Z",Cviky!C9,IF(C13="OB1",Cviky!G9,IF(C13="OB2",Cviky!K9,IF(C13="OB3",Cviky!O9," "))))</f>
        <v> </v>
      </c>
      <c r="G24" s="67" t="e">
        <f>IF(E17="není",H24,I24)</f>
        <v>#VALUE!</v>
      </c>
      <c r="H24" s="68" t="e">
        <f t="shared" si="0"/>
        <v>#VALUE!</v>
      </c>
      <c r="I24" s="68" t="e">
        <f t="shared" si="1"/>
        <v>#VALUE!</v>
      </c>
      <c r="J24" s="3"/>
      <c r="K24" s="3"/>
    </row>
    <row r="25" spans="1:11" ht="15.75" customHeight="1">
      <c r="A25" s="63"/>
      <c r="B25" s="31">
        <v>8</v>
      </c>
      <c r="C25" s="32" t="str">
        <f>IF(C13="OB-Z",Cviky!B10,IF(C13="OB1",Cviky!F10,IF(C13="OB2",Cviky!J10,IF(C13="OB3",Cviky!N10," "))))</f>
        <v> </v>
      </c>
      <c r="D25" s="66"/>
      <c r="E25" s="66"/>
      <c r="F25" s="6" t="str">
        <f>IF(C13="OB-Z",Cviky!C10,IF(C13="OB1",Cviky!G10,IF(C13="OB2",Cviky!K10,IF(C13="OB3",Cviky!O10," "))))</f>
        <v> </v>
      </c>
      <c r="G25" s="67" t="e">
        <f>IF(E17="není",H25,I25)</f>
        <v>#VALUE!</v>
      </c>
      <c r="H25" s="68" t="e">
        <f t="shared" si="0"/>
        <v>#VALUE!</v>
      </c>
      <c r="I25" s="68" t="e">
        <f t="shared" si="1"/>
        <v>#VALUE!</v>
      </c>
      <c r="J25" s="3"/>
      <c r="K25" s="3"/>
    </row>
    <row r="26" spans="1:11" ht="15.75" customHeight="1">
      <c r="A26" s="63"/>
      <c r="B26" s="31">
        <v>9</v>
      </c>
      <c r="C26" s="32" t="str">
        <f>IF(C13="OB-Z",Cviky!B11,IF(C13="OB1",Cviky!F11,IF(C13="OB2",Cviky!J11,IF(C13="OB3",Cviky!N11," "))))</f>
        <v> </v>
      </c>
      <c r="D26" s="66"/>
      <c r="E26" s="66"/>
      <c r="F26" s="6" t="str">
        <f>IF(C13="OB-Z",Cviky!C11,IF(C13="OB1",Cviky!G11,IF(C13="OB2",Cviky!K11,IF(C13="OB3",Cviky!O11," "))))</f>
        <v> </v>
      </c>
      <c r="G26" s="67" t="e">
        <f>IF(E17="není",H26,I26)</f>
        <v>#VALUE!</v>
      </c>
      <c r="H26" s="68" t="e">
        <f t="shared" si="0"/>
        <v>#VALUE!</v>
      </c>
      <c r="I26" s="68" t="e">
        <f t="shared" si="1"/>
        <v>#VALUE!</v>
      </c>
      <c r="J26" s="3"/>
      <c r="K26" s="3"/>
    </row>
    <row r="27" spans="1:11" ht="15.75" customHeight="1">
      <c r="A27" s="63"/>
      <c r="B27" s="31">
        <v>10</v>
      </c>
      <c r="C27" s="32" t="str">
        <f>IF(C13="OB-Z",Cviky!B12,IF(C13="OB2",Cviky!J12,IF(C13="OB3",Cviky!N12," ")))</f>
        <v> </v>
      </c>
      <c r="D27" s="66"/>
      <c r="E27" s="66"/>
      <c r="F27" s="6" t="str">
        <f>IF(C13="OB-Z",Cviky!C12,IF(C13="OB1",Cviky!G12,IF(C13="OB2",Cviky!K12,IF(C13="OB3",Cviky!O12," "))))</f>
        <v> </v>
      </c>
      <c r="G27" s="67" t="e">
        <f>IF(E17="není",H27,I27)</f>
        <v>#VALUE!</v>
      </c>
      <c r="H27" s="68" t="e">
        <f t="shared" si="0"/>
        <v>#VALUE!</v>
      </c>
      <c r="I27" s="68" t="e">
        <f t="shared" si="1"/>
        <v>#VALUE!</v>
      </c>
      <c r="J27" s="3"/>
      <c r="K27" s="3"/>
    </row>
    <row r="28" spans="1:11" ht="15.75" customHeight="1">
      <c r="A28" s="63"/>
      <c r="B28" s="88" t="s">
        <v>109</v>
      </c>
      <c r="C28" s="88"/>
      <c r="D28" s="91" t="e">
        <f>IF(G13="ano","0",IF(G14="ano",H28-20,SUM(G18:G27)))</f>
        <v>#VALUE!</v>
      </c>
      <c r="E28" s="91"/>
      <c r="F28" s="91"/>
      <c r="G28" s="91"/>
      <c r="H28" s="68" t="e">
        <f>SUM(G18:G27)</f>
        <v>#VALUE!</v>
      </c>
      <c r="I28" s="68"/>
      <c r="J28" s="3"/>
      <c r="K28" s="3"/>
    </row>
    <row r="29" spans="1:11" ht="15.75" customHeight="1">
      <c r="A29" s="63"/>
      <c r="B29" s="88" t="s">
        <v>110</v>
      </c>
      <c r="C29" s="88"/>
      <c r="D29" s="93" t="e">
        <f>IF(G13="ano","Diskvalifikace",IF(Startovka!F2="N","Nenastoupil",IF(D28&gt;=256,"Výborně",IF(D28&gt;=224,"Velmi dobře",IF(D28&gt;=192,"Dobře",IF(D28&lt;=191.9,"Nehodnocen"," "))))))</f>
        <v>#VALUE!</v>
      </c>
      <c r="E29" s="93"/>
      <c r="F29" s="93"/>
      <c r="G29" s="93"/>
      <c r="H29" s="3"/>
      <c r="I29" s="3"/>
      <c r="J29" s="3"/>
      <c r="K29" s="3"/>
    </row>
    <row r="30" spans="1:11" ht="15" customHeight="1">
      <c r="A30" s="61"/>
      <c r="B30" s="69"/>
      <c r="C30" s="69"/>
      <c r="D30" s="69"/>
      <c r="E30" s="69"/>
      <c r="F30" s="69"/>
      <c r="G30" s="69"/>
      <c r="H30" s="48"/>
      <c r="I30" s="3"/>
      <c r="J30" s="3"/>
      <c r="K30" s="3"/>
    </row>
    <row r="31" spans="1:11" ht="15" customHeight="1">
      <c r="A31" s="61"/>
      <c r="B31" s="56"/>
      <c r="C31" s="56"/>
      <c r="D31" s="56"/>
      <c r="E31" s="56"/>
      <c r="F31" s="56"/>
      <c r="G31" s="56"/>
      <c r="H31" s="48"/>
      <c r="I31" s="3"/>
      <c r="J31" s="3"/>
      <c r="K31" s="3"/>
    </row>
    <row r="32" spans="1:11" ht="15" customHeight="1">
      <c r="A32" s="61"/>
      <c r="B32" s="56"/>
      <c r="C32" s="56"/>
      <c r="D32" s="56"/>
      <c r="E32" s="56"/>
      <c r="F32" s="56"/>
      <c r="G32" s="56"/>
      <c r="H32" s="48"/>
      <c r="I32" s="3"/>
      <c r="J32" s="3"/>
      <c r="K32" s="3"/>
    </row>
    <row r="33" spans="1:11" ht="15" customHeight="1">
      <c r="A33" s="61"/>
      <c r="B33" s="56"/>
      <c r="C33" s="56"/>
      <c r="D33" s="56"/>
      <c r="E33" s="56"/>
      <c r="F33" s="56"/>
      <c r="G33" s="56"/>
      <c r="H33" s="48"/>
      <c r="I33" s="3"/>
      <c r="J33" s="3"/>
      <c r="K33" s="3"/>
    </row>
    <row r="34" spans="1:11" ht="15" customHeight="1">
      <c r="A34" s="61"/>
      <c r="B34" s="56"/>
      <c r="C34" s="56"/>
      <c r="D34" s="56"/>
      <c r="E34" s="56"/>
      <c r="F34" s="56"/>
      <c r="G34" s="56"/>
      <c r="H34" s="48"/>
      <c r="I34" s="3"/>
      <c r="J34" s="3"/>
      <c r="K34" s="3"/>
    </row>
    <row r="35" spans="1:11" ht="15" customHeight="1">
      <c r="A35" s="61"/>
      <c r="B35" s="56"/>
      <c r="C35" s="56"/>
      <c r="D35" s="56"/>
      <c r="E35" s="56"/>
      <c r="F35" s="56"/>
      <c r="G35" s="56"/>
      <c r="H35" s="48"/>
      <c r="I35" s="3"/>
      <c r="J35" s="3"/>
      <c r="K35" s="3"/>
    </row>
    <row r="36" spans="1:11" ht="15" customHeight="1">
      <c r="A36" s="70"/>
      <c r="B36" s="57"/>
      <c r="C36" s="57"/>
      <c r="D36" s="57"/>
      <c r="E36" s="57"/>
      <c r="F36" s="57"/>
      <c r="G36" s="57"/>
      <c r="H36" s="48"/>
      <c r="I36" s="3"/>
      <c r="J36" s="3"/>
      <c r="K36" s="3"/>
    </row>
  </sheetData>
  <sheetProtection selectLockedCells="1" selectUnlockedCell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A1:G1"/>
    <mergeCell ref="A2:G2"/>
    <mergeCell ref="C3:G3"/>
    <mergeCell ref="C4:G4"/>
    <mergeCell ref="C5:G5"/>
    <mergeCell ref="D6:G6"/>
  </mergeCells>
  <conditionalFormatting sqref="D18:E27 G18:G27">
    <cfRule type="cellIs" priority="1" dxfId="0" operator="lessThan" stopIfTrue="1">
      <formula>0</formula>
    </cfRule>
  </conditionalFormatting>
  <printOptions/>
  <pageMargins left="0.11805555555555555" right="0.11805555555555555" top="0.19652777777777777" bottom="0.19652777777777777" header="0.5118055555555555" footer="0.19652777777777777"/>
  <pageSetup horizontalDpi="300" verticalDpi="300" orientation="landscape" scale="75"/>
  <headerFooter alignWithMargins="0">
    <oddFooter>&amp;C&amp;"Helvetica Neue,Běžné"&amp;12&amp;P</oddFooter>
  </headerFooter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K36"/>
  <sheetViews>
    <sheetView showGridLines="0" zoomScalePageLayoutView="0" workbookViewId="0" topLeftCell="A1">
      <selection activeCell="A1" sqref="A1"/>
    </sheetView>
  </sheetViews>
  <sheetFormatPr defaultColWidth="9.7109375" defaultRowHeight="15" customHeight="1"/>
  <cols>
    <col min="1" max="1" width="14.7109375" style="1" customWidth="1"/>
    <col min="2" max="2" width="7.57421875" style="1" customWidth="1"/>
    <col min="3" max="3" width="69.28125" style="1" customWidth="1"/>
    <col min="4" max="5" width="16.28125" style="1" customWidth="1"/>
    <col min="6" max="6" width="5.8515625" style="1" customWidth="1"/>
    <col min="7" max="7" width="17.7109375" style="1" customWidth="1"/>
    <col min="8" max="8" width="7.57421875" style="1" customWidth="1"/>
    <col min="9" max="9" width="8.7109375" style="1" customWidth="1"/>
    <col min="10" max="11" width="9.00390625" style="1" customWidth="1"/>
    <col min="12" max="16384" width="9.7109375" style="1" customWidth="1"/>
  </cols>
  <sheetData>
    <row r="1" spans="1:11" ht="21" customHeight="1">
      <c r="A1" s="78" t="s">
        <v>91</v>
      </c>
      <c r="B1" s="78"/>
      <c r="C1" s="78"/>
      <c r="D1" s="78"/>
      <c r="E1" s="78"/>
      <c r="F1" s="78"/>
      <c r="G1" s="78"/>
      <c r="H1" s="45"/>
      <c r="I1" s="3"/>
      <c r="J1" s="3"/>
      <c r="K1" s="3"/>
    </row>
    <row r="2" spans="1:11" ht="129.75" customHeight="1">
      <c r="A2" s="79"/>
      <c r="B2" s="79"/>
      <c r="C2" s="79"/>
      <c r="D2" s="79"/>
      <c r="E2" s="79"/>
      <c r="F2" s="79"/>
      <c r="G2" s="79"/>
      <c r="H2" s="45"/>
      <c r="I2" s="3"/>
      <c r="J2" s="3"/>
      <c r="K2" s="3"/>
    </row>
    <row r="3" spans="1:11" ht="15.75" customHeight="1">
      <c r="A3" s="46" t="s">
        <v>92</v>
      </c>
      <c r="B3" s="47"/>
      <c r="C3" s="80" t="str">
        <f>Startovka!I2</f>
        <v>Dana Háková </v>
      </c>
      <c r="D3" s="80"/>
      <c r="E3" s="80"/>
      <c r="F3" s="80"/>
      <c r="G3" s="80"/>
      <c r="H3" s="48"/>
      <c r="I3" s="3"/>
      <c r="J3" s="3"/>
      <c r="K3" s="3"/>
    </row>
    <row r="4" spans="1:11" ht="15.75" customHeight="1">
      <c r="A4" s="46" t="s">
        <v>93</v>
      </c>
      <c r="B4" s="47"/>
      <c r="C4" s="80" t="str">
        <f>Startovka!I3</f>
        <v>Zkoušky Obedience Chomutov </v>
      </c>
      <c r="D4" s="80"/>
      <c r="E4" s="80"/>
      <c r="F4" s="80"/>
      <c r="G4" s="80"/>
      <c r="H4" s="48"/>
      <c r="I4" s="3"/>
      <c r="J4" s="3"/>
      <c r="K4" s="3"/>
    </row>
    <row r="5" spans="1:11" ht="15.75" customHeight="1">
      <c r="A5" s="46" t="s">
        <v>94</v>
      </c>
      <c r="B5" s="47"/>
      <c r="C5" s="81">
        <f>Startovka!I4</f>
        <v>45444</v>
      </c>
      <c r="D5" s="81"/>
      <c r="E5" s="81"/>
      <c r="F5" s="81"/>
      <c r="G5" s="81"/>
      <c r="H5" s="49"/>
      <c r="I5" s="50"/>
      <c r="J5" s="50"/>
      <c r="K5" s="50"/>
    </row>
    <row r="6" spans="1:11" ht="15.75" customHeight="1">
      <c r="A6" s="46" t="s">
        <v>95</v>
      </c>
      <c r="B6" s="47"/>
      <c r="C6" s="51" t="b">
        <f>D17</f>
        <v>0</v>
      </c>
      <c r="D6" s="82" t="b">
        <f>IF(E17="není"," ",E17)</f>
        <v>0</v>
      </c>
      <c r="E6" s="82"/>
      <c r="F6" s="82"/>
      <c r="G6" s="82"/>
      <c r="H6" s="83"/>
      <c r="I6" s="83"/>
      <c r="J6" s="83"/>
      <c r="K6" s="83"/>
    </row>
    <row r="7" spans="1:11" ht="15.75" customHeight="1">
      <c r="A7" s="46" t="s">
        <v>96</v>
      </c>
      <c r="B7" s="47"/>
      <c r="C7" s="51" t="b">
        <f>IF(C13="OB-Z",Startovka!I8,IF(C13="OB1",Startovka!I12,IF(C13="OB2",Startovka!I16,IF(C13="OB3",Startovka!I20))))</f>
        <v>0</v>
      </c>
      <c r="D7" s="82" t="b">
        <f>IF(E17="není"," ",IF(C13="OB-Z",Startovka!K8,IF(C13="OB1",Startovka!K12,IF(C13="OB2",Startovka!K16,IF(C13="OB3",Startovka!K20)))))</f>
        <v>0</v>
      </c>
      <c r="E7" s="82"/>
      <c r="F7" s="82"/>
      <c r="G7" s="82"/>
      <c r="H7" s="52"/>
      <c r="I7" s="53"/>
      <c r="J7" s="53"/>
      <c r="K7" s="53"/>
    </row>
    <row r="8" spans="1:11" ht="15.75" customHeight="1">
      <c r="A8" s="54"/>
      <c r="B8" s="55"/>
      <c r="C8" s="56"/>
      <c r="D8" s="57"/>
      <c r="E8" s="57"/>
      <c r="F8" s="57"/>
      <c r="G8" s="57"/>
      <c r="H8" s="48"/>
      <c r="I8" s="3"/>
      <c r="J8" s="3"/>
      <c r="K8" s="3"/>
    </row>
    <row r="9" spans="1:11" ht="19.5" customHeight="1">
      <c r="A9" s="84" t="s">
        <v>97</v>
      </c>
      <c r="B9" s="84"/>
      <c r="C9" s="58">
        <f>Startovka!B41</f>
        <v>0</v>
      </c>
      <c r="D9" s="85" t="s">
        <v>98</v>
      </c>
      <c r="E9" s="85"/>
      <c r="F9" s="85"/>
      <c r="G9" s="85"/>
      <c r="H9" s="3"/>
      <c r="I9" s="3"/>
      <c r="J9" s="3"/>
      <c r="K9" s="3"/>
    </row>
    <row r="10" spans="1:11" ht="19.5" customHeight="1">
      <c r="A10" s="84" t="s">
        <v>99</v>
      </c>
      <c r="B10" s="84"/>
      <c r="C10" s="58">
        <f>Startovka!C41</f>
        <v>0</v>
      </c>
      <c r="D10" s="86" t="s">
        <v>100</v>
      </c>
      <c r="E10" s="86"/>
      <c r="F10" s="86"/>
      <c r="G10" s="86"/>
      <c r="H10" s="3"/>
      <c r="I10" s="3"/>
      <c r="J10" s="3"/>
      <c r="K10" s="3"/>
    </row>
    <row r="11" spans="1:11" ht="19.5" customHeight="1">
      <c r="A11" s="84" t="s">
        <v>101</v>
      </c>
      <c r="B11" s="84"/>
      <c r="C11" s="58">
        <f>Startovka!D41</f>
        <v>0</v>
      </c>
      <c r="D11" s="86"/>
      <c r="E11" s="86"/>
      <c r="F11" s="86"/>
      <c r="G11" s="86"/>
      <c r="H11" s="3"/>
      <c r="I11" s="3"/>
      <c r="J11" s="3"/>
      <c r="K11" s="3"/>
    </row>
    <row r="12" spans="1:11" ht="19.5" customHeight="1">
      <c r="A12" s="84" t="s">
        <v>102</v>
      </c>
      <c r="B12" s="84"/>
      <c r="C12" s="58">
        <f>Startovka!A41</f>
        <v>0</v>
      </c>
      <c r="D12" s="86"/>
      <c r="E12" s="86"/>
      <c r="F12" s="86"/>
      <c r="G12" s="86"/>
      <c r="H12" s="3"/>
      <c r="I12" s="3"/>
      <c r="J12" s="3"/>
      <c r="K12" s="3"/>
    </row>
    <row r="13" spans="1:11" ht="19.5" customHeight="1">
      <c r="A13" s="84" t="s">
        <v>103</v>
      </c>
      <c r="B13" s="84"/>
      <c r="C13" s="58">
        <f>Startovka!E41</f>
        <v>0</v>
      </c>
      <c r="D13" s="87" t="s">
        <v>104</v>
      </c>
      <c r="E13" s="87"/>
      <c r="F13" s="87"/>
      <c r="G13" s="28"/>
      <c r="H13" s="3"/>
      <c r="I13" s="3"/>
      <c r="J13" s="3"/>
      <c r="K13" s="3"/>
    </row>
    <row r="14" spans="1:11" ht="19.5" customHeight="1">
      <c r="A14" s="84" t="s">
        <v>105</v>
      </c>
      <c r="B14" s="84"/>
      <c r="C14" s="59" t="str">
        <f>Výsledky!G41</f>
        <v>neurčeno</v>
      </c>
      <c r="D14" s="87" t="str">
        <f>IF(C13="OB3","Žlutá karta"," ")</f>
        <v> </v>
      </c>
      <c r="E14" s="87"/>
      <c r="F14" s="87"/>
      <c r="G14" s="28"/>
      <c r="H14" s="3"/>
      <c r="I14" s="3"/>
      <c r="J14" s="3"/>
      <c r="K14" s="3"/>
    </row>
    <row r="15" spans="1:11" ht="15" customHeight="1">
      <c r="A15" s="61"/>
      <c r="B15" s="57"/>
      <c r="C15" s="57"/>
      <c r="D15" s="62"/>
      <c r="E15" s="62"/>
      <c r="F15" s="62"/>
      <c r="G15" s="62"/>
      <c r="H15" s="48"/>
      <c r="I15" s="3"/>
      <c r="J15" s="3"/>
      <c r="K15" s="3"/>
    </row>
    <row r="16" spans="1:11" ht="47.25" customHeight="1">
      <c r="A16" s="63"/>
      <c r="B16" s="30" t="s">
        <v>52</v>
      </c>
      <c r="C16" s="30" t="s">
        <v>53</v>
      </c>
      <c r="D16" s="30" t="s">
        <v>106</v>
      </c>
      <c r="E16" s="30" t="s">
        <v>107</v>
      </c>
      <c r="F16" s="30" t="s">
        <v>54</v>
      </c>
      <c r="G16" s="30" t="s">
        <v>108</v>
      </c>
      <c r="H16" s="3"/>
      <c r="I16" s="3"/>
      <c r="J16" s="3"/>
      <c r="K16" s="3"/>
    </row>
    <row r="17" spans="1:11" ht="25.5" customHeight="1">
      <c r="A17" s="63"/>
      <c r="B17" s="64"/>
      <c r="C17" s="64"/>
      <c r="D17" s="65" t="b">
        <f>IF(C13="OB-Z",Startovka!I7,IF(C13="OB1",Startovka!I11,IF(C13="OB2",Startovka!I15,IF(C13="OB3",Startovka!I19))))</f>
        <v>0</v>
      </c>
      <c r="E17" s="65" t="b">
        <f>IF(C13="OB-Z",Startovka!K7,IF(C13="OB1",Startovka!K11,IF(C13="OB2",Startovka!K15,IF(C13="OB3",Startovka!K19))))</f>
        <v>0</v>
      </c>
      <c r="F17" s="64"/>
      <c r="G17" s="64"/>
      <c r="H17" s="3"/>
      <c r="I17" s="3"/>
      <c r="J17" s="3"/>
      <c r="K17" s="3"/>
    </row>
    <row r="18" spans="1:11" ht="15.75" customHeight="1">
      <c r="A18" s="63"/>
      <c r="B18" s="31">
        <v>1</v>
      </c>
      <c r="C18" s="32" t="str">
        <f>IF(C13="OB-Z",Cviky!B3,IF(C13="OB1",Cviky!F3,IF(C13="OB2",Cviky!J3,IF(C13="OB3",Cviky!N3," "))))</f>
        <v> </v>
      </c>
      <c r="D18" s="66"/>
      <c r="E18" s="66"/>
      <c r="F18" s="6" t="str">
        <f>IF(C13="OB-Z",Cviky!C3,IF(C13="OB1",Cviky!G3,IF(C13="OB2",Cviky!K3,IF(C13="OB3",Cviky!O3," "))))</f>
        <v> </v>
      </c>
      <c r="G18" s="67" t="e">
        <f>IF(E17="není",H18,I18)</f>
        <v>#VALUE!</v>
      </c>
      <c r="H18" s="68" t="e">
        <f aca="true" t="shared" si="0" ref="H18:H27">SUM(D18*F18)</f>
        <v>#VALUE!</v>
      </c>
      <c r="I18" s="68" t="e">
        <f aca="true" t="shared" si="1" ref="I18:I27">SUM(((D18+E18)*F18)/2)</f>
        <v>#VALUE!</v>
      </c>
      <c r="J18" s="3"/>
      <c r="K18" s="3"/>
    </row>
    <row r="19" spans="1:11" ht="15.75" customHeight="1">
      <c r="A19" s="63"/>
      <c r="B19" s="31">
        <v>2</v>
      </c>
      <c r="C19" s="32" t="str">
        <f>IF(C13="OB-Z",Cviky!B4,IF(C13="OB1",Cviky!F4,IF(C13="OB2",Cviky!J4,IF(C13="OB3",Cviky!N4," "))))</f>
        <v> </v>
      </c>
      <c r="D19" s="66"/>
      <c r="E19" s="66"/>
      <c r="F19" s="6" t="str">
        <f>IF(C13="OB-Z",Cviky!C4,IF(C13="OB1",Cviky!G4,IF(C13="OB2",Cviky!K4,IF(C13="OB3",Cviky!O4," "))))</f>
        <v> </v>
      </c>
      <c r="G19" s="67" t="e">
        <f>IF(E17="není",H19,I19)</f>
        <v>#VALUE!</v>
      </c>
      <c r="H19" s="68" t="e">
        <f t="shared" si="0"/>
        <v>#VALUE!</v>
      </c>
      <c r="I19" s="68" t="e">
        <f t="shared" si="1"/>
        <v>#VALUE!</v>
      </c>
      <c r="J19" s="3"/>
      <c r="K19" s="3"/>
    </row>
    <row r="20" spans="1:11" ht="15.75" customHeight="1">
      <c r="A20" s="63"/>
      <c r="B20" s="31">
        <v>3</v>
      </c>
      <c r="C20" s="32" t="str">
        <f>IF(C13="OB-Z",Cviky!B5,IF(C13="OB1",Cviky!F5,IF(C13="OB2",Cviky!J5,IF(C13="OB3",Cviky!N5," "))))</f>
        <v> </v>
      </c>
      <c r="D20" s="66"/>
      <c r="E20" s="66"/>
      <c r="F20" s="6" t="str">
        <f>IF(C13="OB-Z",Cviky!C5,IF(C13="OB1",Cviky!G5,IF(C13="OB2",Cviky!K5,IF(C13="OB3",Cviky!O5," "))))</f>
        <v> </v>
      </c>
      <c r="G20" s="67" t="e">
        <f>IF(E17="není",H20,I20)</f>
        <v>#VALUE!</v>
      </c>
      <c r="H20" s="68" t="e">
        <f t="shared" si="0"/>
        <v>#VALUE!</v>
      </c>
      <c r="I20" s="68" t="e">
        <f t="shared" si="1"/>
        <v>#VALUE!</v>
      </c>
      <c r="J20" s="3"/>
      <c r="K20" s="3"/>
    </row>
    <row r="21" spans="1:11" ht="15.75" customHeight="1">
      <c r="A21" s="63"/>
      <c r="B21" s="31">
        <v>4</v>
      </c>
      <c r="C21" s="32" t="str">
        <f>IF(C13="OB-Z",Cviky!B6,IF(C13="OB1",Cviky!F6,IF(C13="OB2",Cviky!J6,IF(C13="OB3",Cviky!N6," "))))</f>
        <v> </v>
      </c>
      <c r="D21" s="66"/>
      <c r="E21" s="66"/>
      <c r="F21" s="6" t="str">
        <f>IF(C13="OB-Z",Cviky!C6,IF(C13="OB1",Cviky!G6,IF(C13="OB2",Cviky!K6,IF(C13="OB3",Cviky!O6," "))))</f>
        <v> </v>
      </c>
      <c r="G21" s="67" t="e">
        <f>IF(E17="není",H21,I21)</f>
        <v>#VALUE!</v>
      </c>
      <c r="H21" s="68" t="e">
        <f t="shared" si="0"/>
        <v>#VALUE!</v>
      </c>
      <c r="I21" s="68" t="e">
        <f t="shared" si="1"/>
        <v>#VALUE!</v>
      </c>
      <c r="J21" s="3"/>
      <c r="K21" s="3"/>
    </row>
    <row r="22" spans="1:11" ht="15.75" customHeight="1">
      <c r="A22" s="63"/>
      <c r="B22" s="31">
        <v>5</v>
      </c>
      <c r="C22" s="32" t="str">
        <f>IF(C13="OB-Z",Cviky!B7,IF(C13="OB1",Cviky!F7,IF(C13="OB2",Cviky!J7,IF(C13="OB3",Cviky!N7," "))))</f>
        <v> </v>
      </c>
      <c r="D22" s="66"/>
      <c r="E22" s="66"/>
      <c r="F22" s="6" t="str">
        <f>IF(C13="OB-Z",Cviky!C7,IF(C13="OB1",Cviky!G7,IF(C13="OB2",Cviky!K7,IF(C13="OB3",Cviky!O7," "))))</f>
        <v> </v>
      </c>
      <c r="G22" s="67" t="e">
        <f>IF(E17="není",H22,I22)</f>
        <v>#VALUE!</v>
      </c>
      <c r="H22" s="68" t="e">
        <f t="shared" si="0"/>
        <v>#VALUE!</v>
      </c>
      <c r="I22" s="68" t="e">
        <f t="shared" si="1"/>
        <v>#VALUE!</v>
      </c>
      <c r="J22" s="3"/>
      <c r="K22" s="3"/>
    </row>
    <row r="23" spans="1:11" ht="15.75" customHeight="1">
      <c r="A23" s="63"/>
      <c r="B23" s="31">
        <v>6</v>
      </c>
      <c r="C23" s="32" t="str">
        <f>IF(C13="OB-Z",Cviky!B8,IF(C13="OB1",Cviky!F8,IF(C13="OB2",Cviky!J8,IF(C13="OB3",Cviky!N8," "))))</f>
        <v> </v>
      </c>
      <c r="D23" s="66"/>
      <c r="E23" s="66"/>
      <c r="F23" s="6" t="str">
        <f>IF(C13="OB-Z",Cviky!C8,IF(C13="OB1",Cviky!G8,IF(C13="OB2",Cviky!K8,IF(C13="OB3",Cviky!O8," "))))</f>
        <v> </v>
      </c>
      <c r="G23" s="67" t="e">
        <f>IF(E17="není",H23,I23)</f>
        <v>#VALUE!</v>
      </c>
      <c r="H23" s="68" t="e">
        <f t="shared" si="0"/>
        <v>#VALUE!</v>
      </c>
      <c r="I23" s="68" t="e">
        <f t="shared" si="1"/>
        <v>#VALUE!</v>
      </c>
      <c r="J23" s="3"/>
      <c r="K23" s="3"/>
    </row>
    <row r="24" spans="1:11" ht="15.75" customHeight="1">
      <c r="A24" s="63"/>
      <c r="B24" s="31">
        <v>7</v>
      </c>
      <c r="C24" s="32" t="str">
        <f>IF(C13="OB-Z",Cviky!B9,IF(C13="OB1",Cviky!F9,IF(C13="OB2",Cviky!J9,IF(C13="OB3",Cviky!N9," "))))</f>
        <v> </v>
      </c>
      <c r="D24" s="66"/>
      <c r="E24" s="66"/>
      <c r="F24" s="6" t="str">
        <f>IF(C13="OB-Z",Cviky!C9,IF(C13="OB1",Cviky!G9,IF(C13="OB2",Cviky!K9,IF(C13="OB3",Cviky!O9," "))))</f>
        <v> </v>
      </c>
      <c r="G24" s="67" t="e">
        <f>IF(E17="není",H24,I24)</f>
        <v>#VALUE!</v>
      </c>
      <c r="H24" s="68" t="e">
        <f t="shared" si="0"/>
        <v>#VALUE!</v>
      </c>
      <c r="I24" s="68" t="e">
        <f t="shared" si="1"/>
        <v>#VALUE!</v>
      </c>
      <c r="J24" s="3"/>
      <c r="K24" s="3"/>
    </row>
    <row r="25" spans="1:11" ht="15.75" customHeight="1">
      <c r="A25" s="63"/>
      <c r="B25" s="31">
        <v>8</v>
      </c>
      <c r="C25" s="32" t="str">
        <f>IF(C13="OB-Z",Cviky!B10,IF(C13="OB1",Cviky!F10,IF(C13="OB2",Cviky!J10,IF(C13="OB3",Cviky!N10," "))))</f>
        <v> </v>
      </c>
      <c r="D25" s="66"/>
      <c r="E25" s="66"/>
      <c r="F25" s="6" t="str">
        <f>IF(C13="OB-Z",Cviky!C10,IF(C13="OB1",Cviky!G10,IF(C13="OB2",Cviky!K10,IF(C13="OB3",Cviky!O10," "))))</f>
        <v> </v>
      </c>
      <c r="G25" s="67" t="e">
        <f>IF(E17="není",H25,I25)</f>
        <v>#VALUE!</v>
      </c>
      <c r="H25" s="68" t="e">
        <f t="shared" si="0"/>
        <v>#VALUE!</v>
      </c>
      <c r="I25" s="68" t="e">
        <f t="shared" si="1"/>
        <v>#VALUE!</v>
      </c>
      <c r="J25" s="3"/>
      <c r="K25" s="3"/>
    </row>
    <row r="26" spans="1:11" ht="15.75" customHeight="1">
      <c r="A26" s="63"/>
      <c r="B26" s="31">
        <v>9</v>
      </c>
      <c r="C26" s="32" t="str">
        <f>IF(C13="OB-Z",Cviky!B11,IF(C13="OB1",Cviky!F11,IF(C13="OB2",Cviky!J11,IF(C13="OB3",Cviky!N11," "))))</f>
        <v> </v>
      </c>
      <c r="D26" s="66"/>
      <c r="E26" s="66"/>
      <c r="F26" s="6" t="str">
        <f>IF(C13="OB-Z",Cviky!C11,IF(C13="OB1",Cviky!G11,IF(C13="OB2",Cviky!K11,IF(C13="OB3",Cviky!O11," "))))</f>
        <v> </v>
      </c>
      <c r="G26" s="67" t="e">
        <f>IF(E17="není",H26,I26)</f>
        <v>#VALUE!</v>
      </c>
      <c r="H26" s="68" t="e">
        <f t="shared" si="0"/>
        <v>#VALUE!</v>
      </c>
      <c r="I26" s="68" t="e">
        <f t="shared" si="1"/>
        <v>#VALUE!</v>
      </c>
      <c r="J26" s="3"/>
      <c r="K26" s="3"/>
    </row>
    <row r="27" spans="1:11" ht="15.75" customHeight="1">
      <c r="A27" s="63"/>
      <c r="B27" s="31">
        <v>10</v>
      </c>
      <c r="C27" s="32" t="str">
        <f>IF(C13="OB-Z",Cviky!B12,IF(C13="OB2",Cviky!J12,IF(C13="OB3",Cviky!N12," ")))</f>
        <v> </v>
      </c>
      <c r="D27" s="66"/>
      <c r="E27" s="66"/>
      <c r="F27" s="6" t="str">
        <f>IF(C13="OB-Z",Cviky!C12,IF(C13="OB1",Cviky!G12,IF(C13="OB2",Cviky!K12,IF(C13="OB3",Cviky!O12," "))))</f>
        <v> </v>
      </c>
      <c r="G27" s="67" t="e">
        <f>IF(E17="není",H27,I27)</f>
        <v>#VALUE!</v>
      </c>
      <c r="H27" s="68" t="e">
        <f t="shared" si="0"/>
        <v>#VALUE!</v>
      </c>
      <c r="I27" s="68" t="e">
        <f t="shared" si="1"/>
        <v>#VALUE!</v>
      </c>
      <c r="J27" s="3"/>
      <c r="K27" s="3"/>
    </row>
    <row r="28" spans="1:11" ht="15.75" customHeight="1">
      <c r="A28" s="63"/>
      <c r="B28" s="88" t="s">
        <v>109</v>
      </c>
      <c r="C28" s="88"/>
      <c r="D28" s="91" t="e">
        <f>IF(G13="ano","0",IF(G14="ano",H28-20,SUM(G18:G27)))</f>
        <v>#VALUE!</v>
      </c>
      <c r="E28" s="91"/>
      <c r="F28" s="91"/>
      <c r="G28" s="91"/>
      <c r="H28" s="68" t="e">
        <f>SUM(G18:G27)</f>
        <v>#VALUE!</v>
      </c>
      <c r="I28" s="68"/>
      <c r="J28" s="3"/>
      <c r="K28" s="3"/>
    </row>
    <row r="29" spans="1:11" ht="15.75" customHeight="1">
      <c r="A29" s="63"/>
      <c r="B29" s="88" t="s">
        <v>110</v>
      </c>
      <c r="C29" s="88"/>
      <c r="D29" s="93" t="e">
        <f>IF(G13="ano","Diskvalifikace",IF(Startovka!F2="N","Nenastoupil",IF(D28&gt;=256,"Výborně",IF(D28&gt;=224,"Velmi dobře",IF(D28&gt;=192,"Dobře",IF(D28&lt;=191.9,"Nehodnocen"," "))))))</f>
        <v>#VALUE!</v>
      </c>
      <c r="E29" s="93"/>
      <c r="F29" s="93"/>
      <c r="G29" s="93"/>
      <c r="H29" s="3"/>
      <c r="I29" s="3"/>
      <c r="J29" s="3"/>
      <c r="K29" s="3"/>
    </row>
    <row r="30" spans="1:11" ht="15" customHeight="1">
      <c r="A30" s="61"/>
      <c r="B30" s="69"/>
      <c r="C30" s="69"/>
      <c r="D30" s="69"/>
      <c r="E30" s="69"/>
      <c r="F30" s="69"/>
      <c r="G30" s="69"/>
      <c r="H30" s="48"/>
      <c r="I30" s="3"/>
      <c r="J30" s="3"/>
      <c r="K30" s="3"/>
    </row>
    <row r="31" spans="1:11" ht="15" customHeight="1">
      <c r="A31" s="61"/>
      <c r="B31" s="56"/>
      <c r="C31" s="56"/>
      <c r="D31" s="56"/>
      <c r="E31" s="56"/>
      <c r="F31" s="56"/>
      <c r="G31" s="56"/>
      <c r="H31" s="48"/>
      <c r="I31" s="3"/>
      <c r="J31" s="3"/>
      <c r="K31" s="3"/>
    </row>
    <row r="32" spans="1:11" ht="15" customHeight="1">
      <c r="A32" s="61"/>
      <c r="B32" s="56"/>
      <c r="C32" s="56"/>
      <c r="D32" s="56"/>
      <c r="E32" s="56"/>
      <c r="F32" s="56"/>
      <c r="G32" s="56"/>
      <c r="H32" s="48"/>
      <c r="I32" s="3"/>
      <c r="J32" s="3"/>
      <c r="K32" s="3"/>
    </row>
    <row r="33" spans="1:11" ht="15" customHeight="1">
      <c r="A33" s="61"/>
      <c r="B33" s="56"/>
      <c r="C33" s="56"/>
      <c r="D33" s="56"/>
      <c r="E33" s="56"/>
      <c r="F33" s="56"/>
      <c r="G33" s="56"/>
      <c r="H33" s="48"/>
      <c r="I33" s="3"/>
      <c r="J33" s="3"/>
      <c r="K33" s="3"/>
    </row>
    <row r="34" spans="1:11" ht="15" customHeight="1">
      <c r="A34" s="61"/>
      <c r="B34" s="56"/>
      <c r="C34" s="56"/>
      <c r="D34" s="56"/>
      <c r="E34" s="56"/>
      <c r="F34" s="56"/>
      <c r="G34" s="56"/>
      <c r="H34" s="48"/>
      <c r="I34" s="3"/>
      <c r="J34" s="3"/>
      <c r="K34" s="3"/>
    </row>
    <row r="35" spans="1:11" ht="15" customHeight="1">
      <c r="A35" s="61"/>
      <c r="B35" s="56"/>
      <c r="C35" s="56"/>
      <c r="D35" s="56"/>
      <c r="E35" s="56"/>
      <c r="F35" s="56"/>
      <c r="G35" s="56"/>
      <c r="H35" s="48"/>
      <c r="I35" s="3"/>
      <c r="J35" s="3"/>
      <c r="K35" s="3"/>
    </row>
    <row r="36" spans="1:11" ht="15" customHeight="1">
      <c r="A36" s="70"/>
      <c r="B36" s="57"/>
      <c r="C36" s="57"/>
      <c r="D36" s="57"/>
      <c r="E36" s="57"/>
      <c r="F36" s="57"/>
      <c r="G36" s="57"/>
      <c r="H36" s="48"/>
      <c r="I36" s="3"/>
      <c r="J36" s="3"/>
      <c r="K36" s="3"/>
    </row>
  </sheetData>
  <sheetProtection selectLockedCells="1" selectUnlockedCell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A1:G1"/>
    <mergeCell ref="A2:G2"/>
    <mergeCell ref="C3:G3"/>
    <mergeCell ref="C4:G4"/>
    <mergeCell ref="C5:G5"/>
    <mergeCell ref="D6:G6"/>
  </mergeCells>
  <conditionalFormatting sqref="D18:E27 G18:G27">
    <cfRule type="cellIs" priority="1" dxfId="0" operator="lessThan" stopIfTrue="1">
      <formula>0</formula>
    </cfRule>
  </conditionalFormatting>
  <printOptions/>
  <pageMargins left="0.11805555555555555" right="0.11805555555555555" top="0.19652777777777777" bottom="0.19652777777777777" header="0.5118055555555555" footer="0.19652777777777777"/>
  <pageSetup horizontalDpi="300" verticalDpi="300" orientation="landscape" scale="75"/>
  <headerFooter alignWithMargins="0">
    <oddFooter>&amp;C&amp;"Helvetica Neue,Běžné"&amp;12&amp;P</oddFooter>
  </headerFooter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K36"/>
  <sheetViews>
    <sheetView showGridLines="0" zoomScalePageLayoutView="0" workbookViewId="0" topLeftCell="A1">
      <selection activeCell="A1" sqref="A1"/>
    </sheetView>
  </sheetViews>
  <sheetFormatPr defaultColWidth="9.7109375" defaultRowHeight="15" customHeight="1"/>
  <cols>
    <col min="1" max="1" width="14.7109375" style="1" customWidth="1"/>
    <col min="2" max="2" width="7.57421875" style="1" customWidth="1"/>
    <col min="3" max="3" width="69.28125" style="1" customWidth="1"/>
    <col min="4" max="5" width="16.28125" style="1" customWidth="1"/>
    <col min="6" max="6" width="5.8515625" style="1" customWidth="1"/>
    <col min="7" max="7" width="17.7109375" style="1" customWidth="1"/>
    <col min="8" max="8" width="7.57421875" style="1" customWidth="1"/>
    <col min="9" max="9" width="8.7109375" style="1" customWidth="1"/>
    <col min="10" max="11" width="9.00390625" style="1" customWidth="1"/>
    <col min="12" max="16384" width="9.7109375" style="1" customWidth="1"/>
  </cols>
  <sheetData>
    <row r="1" spans="1:11" ht="21" customHeight="1">
      <c r="A1" s="78" t="s">
        <v>91</v>
      </c>
      <c r="B1" s="78"/>
      <c r="C1" s="78"/>
      <c r="D1" s="78"/>
      <c r="E1" s="78"/>
      <c r="F1" s="78"/>
      <c r="G1" s="78"/>
      <c r="H1" s="45"/>
      <c r="I1" s="3"/>
      <c r="J1" s="3"/>
      <c r="K1" s="3"/>
    </row>
    <row r="2" spans="1:11" ht="129.75" customHeight="1">
      <c r="A2" s="79"/>
      <c r="B2" s="79"/>
      <c r="C2" s="79"/>
      <c r="D2" s="79"/>
      <c r="E2" s="79"/>
      <c r="F2" s="79"/>
      <c r="G2" s="79"/>
      <c r="H2" s="45"/>
      <c r="I2" s="3"/>
      <c r="J2" s="3"/>
      <c r="K2" s="3"/>
    </row>
    <row r="3" spans="1:11" ht="15.75" customHeight="1">
      <c r="A3" s="46" t="s">
        <v>92</v>
      </c>
      <c r="B3" s="47"/>
      <c r="C3" s="80" t="str">
        <f>Startovka!I2</f>
        <v>Dana Háková </v>
      </c>
      <c r="D3" s="80"/>
      <c r="E3" s="80"/>
      <c r="F3" s="80"/>
      <c r="G3" s="80"/>
      <c r="H3" s="48"/>
      <c r="I3" s="3"/>
      <c r="J3" s="3"/>
      <c r="K3" s="3"/>
    </row>
    <row r="4" spans="1:11" ht="15.75" customHeight="1">
      <c r="A4" s="46" t="s">
        <v>93</v>
      </c>
      <c r="B4" s="47"/>
      <c r="C4" s="80" t="str">
        <f>Startovka!I3</f>
        <v>Zkoušky Obedience Chomutov </v>
      </c>
      <c r="D4" s="80"/>
      <c r="E4" s="80"/>
      <c r="F4" s="80"/>
      <c r="G4" s="80"/>
      <c r="H4" s="48"/>
      <c r="I4" s="3"/>
      <c r="J4" s="3"/>
      <c r="K4" s="3"/>
    </row>
    <row r="5" spans="1:11" ht="15.75" customHeight="1">
      <c r="A5" s="46" t="s">
        <v>94</v>
      </c>
      <c r="B5" s="47"/>
      <c r="C5" s="81">
        <f>Startovka!I4</f>
        <v>45444</v>
      </c>
      <c r="D5" s="81"/>
      <c r="E5" s="81"/>
      <c r="F5" s="81"/>
      <c r="G5" s="81"/>
      <c r="H5" s="49"/>
      <c r="I5" s="50"/>
      <c r="J5" s="50"/>
      <c r="K5" s="50"/>
    </row>
    <row r="6" spans="1:11" ht="15.75" customHeight="1">
      <c r="A6" s="46" t="s">
        <v>95</v>
      </c>
      <c r="B6" s="47"/>
      <c r="C6" s="51" t="b">
        <f>D17</f>
        <v>0</v>
      </c>
      <c r="D6" s="82" t="b">
        <f>IF(E17="není"," ",E17)</f>
        <v>0</v>
      </c>
      <c r="E6" s="82"/>
      <c r="F6" s="82"/>
      <c r="G6" s="82"/>
      <c r="H6" s="83"/>
      <c r="I6" s="83"/>
      <c r="J6" s="83"/>
      <c r="K6" s="83"/>
    </row>
    <row r="7" spans="1:11" ht="15.75" customHeight="1">
      <c r="A7" s="46" t="s">
        <v>96</v>
      </c>
      <c r="B7" s="47"/>
      <c r="C7" s="51" t="b">
        <f>IF(C13="OB-Z",Startovka!I8,IF(C13="OB1",Startovka!I12,IF(C13="OB2",Startovka!I16,IF(C13="OB3",Startovka!I20))))</f>
        <v>0</v>
      </c>
      <c r="D7" s="82" t="b">
        <f>IF(E17="není"," ",IF(C13="OB-Z",Startovka!K8,IF(C13="OB1",Startovka!K12,IF(C13="OB2",Startovka!K16,IF(C13="OB3",Startovka!K20)))))</f>
        <v>0</v>
      </c>
      <c r="E7" s="82"/>
      <c r="F7" s="82"/>
      <c r="G7" s="82"/>
      <c r="H7" s="52"/>
      <c r="I7" s="53"/>
      <c r="J7" s="53"/>
      <c r="K7" s="53"/>
    </row>
    <row r="8" spans="1:11" ht="15.75" customHeight="1">
      <c r="A8" s="54"/>
      <c r="B8" s="55"/>
      <c r="C8" s="56"/>
      <c r="D8" s="57"/>
      <c r="E8" s="57"/>
      <c r="F8" s="57"/>
      <c r="G8" s="57"/>
      <c r="H8" s="48"/>
      <c r="I8" s="3"/>
      <c r="J8" s="3"/>
      <c r="K8" s="3"/>
    </row>
    <row r="9" spans="1:11" ht="19.5" customHeight="1">
      <c r="A9" s="84" t="s">
        <v>97</v>
      </c>
      <c r="B9" s="84"/>
      <c r="C9" s="58">
        <f>Startovka!B42</f>
        <v>0</v>
      </c>
      <c r="D9" s="85" t="s">
        <v>98</v>
      </c>
      <c r="E9" s="85"/>
      <c r="F9" s="85"/>
      <c r="G9" s="85"/>
      <c r="H9" s="3"/>
      <c r="I9" s="3"/>
      <c r="J9" s="3"/>
      <c r="K9" s="3"/>
    </row>
    <row r="10" spans="1:11" ht="19.5" customHeight="1">
      <c r="A10" s="84" t="s">
        <v>99</v>
      </c>
      <c r="B10" s="84"/>
      <c r="C10" s="58">
        <f>Startovka!C42</f>
        <v>0</v>
      </c>
      <c r="D10" s="86" t="s">
        <v>100</v>
      </c>
      <c r="E10" s="86"/>
      <c r="F10" s="86"/>
      <c r="G10" s="86"/>
      <c r="H10" s="3"/>
      <c r="I10" s="3"/>
      <c r="J10" s="3"/>
      <c r="K10" s="3"/>
    </row>
    <row r="11" spans="1:11" ht="19.5" customHeight="1">
      <c r="A11" s="84" t="s">
        <v>101</v>
      </c>
      <c r="B11" s="84"/>
      <c r="C11" s="58">
        <f>Startovka!D42</f>
        <v>0</v>
      </c>
      <c r="D11" s="86"/>
      <c r="E11" s="86"/>
      <c r="F11" s="86"/>
      <c r="G11" s="86"/>
      <c r="H11" s="3"/>
      <c r="I11" s="3"/>
      <c r="J11" s="3"/>
      <c r="K11" s="3"/>
    </row>
    <row r="12" spans="1:11" ht="19.5" customHeight="1">
      <c r="A12" s="84" t="s">
        <v>102</v>
      </c>
      <c r="B12" s="84"/>
      <c r="C12" s="58">
        <f>Startovka!A42</f>
        <v>0</v>
      </c>
      <c r="D12" s="86"/>
      <c r="E12" s="86"/>
      <c r="F12" s="86"/>
      <c r="G12" s="86"/>
      <c r="H12" s="3"/>
      <c r="I12" s="3"/>
      <c r="J12" s="3"/>
      <c r="K12" s="3"/>
    </row>
    <row r="13" spans="1:11" ht="19.5" customHeight="1">
      <c r="A13" s="84" t="s">
        <v>103</v>
      </c>
      <c r="B13" s="84"/>
      <c r="C13" s="58">
        <f>Startovka!E42</f>
        <v>0</v>
      </c>
      <c r="D13" s="87" t="s">
        <v>104</v>
      </c>
      <c r="E13" s="87"/>
      <c r="F13" s="87"/>
      <c r="G13" s="28"/>
      <c r="H13" s="3"/>
      <c r="I13" s="3"/>
      <c r="J13" s="3"/>
      <c r="K13" s="3"/>
    </row>
    <row r="14" spans="1:11" ht="19.5" customHeight="1">
      <c r="A14" s="84" t="s">
        <v>105</v>
      </c>
      <c r="B14" s="84"/>
      <c r="C14" s="59" t="str">
        <f>Výsledky!G42</f>
        <v>neurčeno</v>
      </c>
      <c r="D14" s="87" t="str">
        <f>IF(C13="OB3","Žlutá karta"," ")</f>
        <v> </v>
      </c>
      <c r="E14" s="87"/>
      <c r="F14" s="87"/>
      <c r="G14" s="28"/>
      <c r="H14" s="3"/>
      <c r="I14" s="3"/>
      <c r="J14" s="3"/>
      <c r="K14" s="3"/>
    </row>
    <row r="15" spans="1:11" ht="15" customHeight="1">
      <c r="A15" s="61"/>
      <c r="B15" s="57"/>
      <c r="C15" s="57"/>
      <c r="D15" s="62"/>
      <c r="E15" s="62"/>
      <c r="F15" s="62"/>
      <c r="G15" s="62"/>
      <c r="H15" s="48"/>
      <c r="I15" s="3"/>
      <c r="J15" s="3"/>
      <c r="K15" s="3"/>
    </row>
    <row r="16" spans="1:11" ht="47.25" customHeight="1">
      <c r="A16" s="63"/>
      <c r="B16" s="30" t="s">
        <v>52</v>
      </c>
      <c r="C16" s="30" t="s">
        <v>53</v>
      </c>
      <c r="D16" s="30" t="s">
        <v>106</v>
      </c>
      <c r="E16" s="30" t="s">
        <v>107</v>
      </c>
      <c r="F16" s="30" t="s">
        <v>54</v>
      </c>
      <c r="G16" s="30" t="s">
        <v>108</v>
      </c>
      <c r="H16" s="3"/>
      <c r="I16" s="3"/>
      <c r="J16" s="3"/>
      <c r="K16" s="3"/>
    </row>
    <row r="17" spans="1:11" ht="25.5" customHeight="1">
      <c r="A17" s="63"/>
      <c r="B17" s="64"/>
      <c r="C17" s="64"/>
      <c r="D17" s="65" t="b">
        <f>IF(C13="OB-Z",Startovka!I7,IF(C13="OB1",Startovka!I11,IF(C13="OB2",Startovka!I15,IF(C13="OB3",Startovka!I19))))</f>
        <v>0</v>
      </c>
      <c r="E17" s="65" t="b">
        <f>IF(C13="OB-Z",Startovka!K7,IF(C13="OB1",Startovka!K11,IF(C13="OB2",Startovka!K15,IF(C13="OB3",Startovka!K19))))</f>
        <v>0</v>
      </c>
      <c r="F17" s="64"/>
      <c r="G17" s="64"/>
      <c r="H17" s="3"/>
      <c r="I17" s="3"/>
      <c r="J17" s="3"/>
      <c r="K17" s="3"/>
    </row>
    <row r="18" spans="1:11" ht="15.75" customHeight="1">
      <c r="A18" s="63"/>
      <c r="B18" s="31">
        <v>1</v>
      </c>
      <c r="C18" s="32" t="str">
        <f>IF(C13="OB-Z",Cviky!B3,IF(C13="OB1",Cviky!F3,IF(C13="OB2",Cviky!J3,IF(C13="OB3",Cviky!N3," "))))</f>
        <v> </v>
      </c>
      <c r="D18" s="66"/>
      <c r="E18" s="66"/>
      <c r="F18" s="6" t="str">
        <f>IF(C13="OB-Z",Cviky!C3,IF(C13="OB1",Cviky!G3,IF(C13="OB2",Cviky!K3,IF(C13="OB3",Cviky!O3," "))))</f>
        <v> </v>
      </c>
      <c r="G18" s="67" t="e">
        <f>IF(E17="není",H18,I18)</f>
        <v>#VALUE!</v>
      </c>
      <c r="H18" s="68" t="e">
        <f aca="true" t="shared" si="0" ref="H18:H27">SUM(D18*F18)</f>
        <v>#VALUE!</v>
      </c>
      <c r="I18" s="68" t="e">
        <f aca="true" t="shared" si="1" ref="I18:I27">SUM(((D18+E18)*F18)/2)</f>
        <v>#VALUE!</v>
      </c>
      <c r="J18" s="3"/>
      <c r="K18" s="3"/>
    </row>
    <row r="19" spans="1:11" ht="15.75" customHeight="1">
      <c r="A19" s="63"/>
      <c r="B19" s="31">
        <v>2</v>
      </c>
      <c r="C19" s="32" t="str">
        <f>IF(C13="OB-Z",Cviky!B4,IF(C13="OB1",Cviky!F4,IF(C13="OB2",Cviky!J4,IF(C13="OB3",Cviky!N4," "))))</f>
        <v> </v>
      </c>
      <c r="D19" s="66"/>
      <c r="E19" s="66"/>
      <c r="F19" s="6" t="str">
        <f>IF(C13="OB-Z",Cviky!C4,IF(C13="OB1",Cviky!G4,IF(C13="OB2",Cviky!K4,IF(C13="OB3",Cviky!O4," "))))</f>
        <v> </v>
      </c>
      <c r="G19" s="67" t="e">
        <f>IF(E17="není",H19,I19)</f>
        <v>#VALUE!</v>
      </c>
      <c r="H19" s="68" t="e">
        <f t="shared" si="0"/>
        <v>#VALUE!</v>
      </c>
      <c r="I19" s="68" t="e">
        <f t="shared" si="1"/>
        <v>#VALUE!</v>
      </c>
      <c r="J19" s="3"/>
      <c r="K19" s="3"/>
    </row>
    <row r="20" spans="1:11" ht="15.75" customHeight="1">
      <c r="A20" s="63"/>
      <c r="B20" s="31">
        <v>3</v>
      </c>
      <c r="C20" s="32" t="str">
        <f>IF(C13="OB-Z",Cviky!B5,IF(C13="OB1",Cviky!F5,IF(C13="OB2",Cviky!J5,IF(C13="OB3",Cviky!N5," "))))</f>
        <v> </v>
      </c>
      <c r="D20" s="66"/>
      <c r="E20" s="66"/>
      <c r="F20" s="6" t="str">
        <f>IF(C13="OB-Z",Cviky!C5,IF(C13="OB1",Cviky!G5,IF(C13="OB2",Cviky!K5,IF(C13="OB3",Cviky!O5," "))))</f>
        <v> </v>
      </c>
      <c r="G20" s="67" t="e">
        <f>IF(E17="není",H20,I20)</f>
        <v>#VALUE!</v>
      </c>
      <c r="H20" s="68" t="e">
        <f t="shared" si="0"/>
        <v>#VALUE!</v>
      </c>
      <c r="I20" s="68" t="e">
        <f t="shared" si="1"/>
        <v>#VALUE!</v>
      </c>
      <c r="J20" s="3"/>
      <c r="K20" s="3"/>
    </row>
    <row r="21" spans="1:11" ht="15.75" customHeight="1">
      <c r="A21" s="63"/>
      <c r="B21" s="31">
        <v>4</v>
      </c>
      <c r="C21" s="32" t="str">
        <f>IF(C13="OB-Z",Cviky!B6,IF(C13="OB1",Cviky!F6,IF(C13="OB2",Cviky!J6,IF(C13="OB3",Cviky!N6," "))))</f>
        <v> </v>
      </c>
      <c r="D21" s="66"/>
      <c r="E21" s="66"/>
      <c r="F21" s="6" t="str">
        <f>IF(C13="OB-Z",Cviky!C6,IF(C13="OB1",Cviky!G6,IF(C13="OB2",Cviky!K6,IF(C13="OB3",Cviky!O6," "))))</f>
        <v> </v>
      </c>
      <c r="G21" s="67" t="e">
        <f>IF(E17="není",H21,I21)</f>
        <v>#VALUE!</v>
      </c>
      <c r="H21" s="68" t="e">
        <f t="shared" si="0"/>
        <v>#VALUE!</v>
      </c>
      <c r="I21" s="68" t="e">
        <f t="shared" si="1"/>
        <v>#VALUE!</v>
      </c>
      <c r="J21" s="3"/>
      <c r="K21" s="3"/>
    </row>
    <row r="22" spans="1:11" ht="15.75" customHeight="1">
      <c r="A22" s="63"/>
      <c r="B22" s="31">
        <v>5</v>
      </c>
      <c r="C22" s="32" t="str">
        <f>IF(C13="OB-Z",Cviky!B7,IF(C13="OB1",Cviky!F7,IF(C13="OB2",Cviky!J7,IF(C13="OB3",Cviky!N7," "))))</f>
        <v> </v>
      </c>
      <c r="D22" s="66"/>
      <c r="E22" s="66"/>
      <c r="F22" s="6" t="str">
        <f>IF(C13="OB-Z",Cviky!C7,IF(C13="OB1",Cviky!G7,IF(C13="OB2",Cviky!K7,IF(C13="OB3",Cviky!O7," "))))</f>
        <v> </v>
      </c>
      <c r="G22" s="67" t="e">
        <f>IF(E17="není",H22,I22)</f>
        <v>#VALUE!</v>
      </c>
      <c r="H22" s="68" t="e">
        <f t="shared" si="0"/>
        <v>#VALUE!</v>
      </c>
      <c r="I22" s="68" t="e">
        <f t="shared" si="1"/>
        <v>#VALUE!</v>
      </c>
      <c r="J22" s="3"/>
      <c r="K22" s="3"/>
    </row>
    <row r="23" spans="1:11" ht="15.75" customHeight="1">
      <c r="A23" s="63"/>
      <c r="B23" s="31">
        <v>6</v>
      </c>
      <c r="C23" s="32" t="str">
        <f>IF(C13="OB-Z",Cviky!B8,IF(C13="OB1",Cviky!F8,IF(C13="OB2",Cviky!J8,IF(C13="OB3",Cviky!N8," "))))</f>
        <v> </v>
      </c>
      <c r="D23" s="66"/>
      <c r="E23" s="66"/>
      <c r="F23" s="6" t="str">
        <f>IF(C13="OB-Z",Cviky!C8,IF(C13="OB1",Cviky!G8,IF(C13="OB2",Cviky!K8,IF(C13="OB3",Cviky!O8," "))))</f>
        <v> </v>
      </c>
      <c r="G23" s="67" t="e">
        <f>IF(E17="není",H23,I23)</f>
        <v>#VALUE!</v>
      </c>
      <c r="H23" s="68" t="e">
        <f t="shared" si="0"/>
        <v>#VALUE!</v>
      </c>
      <c r="I23" s="68" t="e">
        <f t="shared" si="1"/>
        <v>#VALUE!</v>
      </c>
      <c r="J23" s="3"/>
      <c r="K23" s="3"/>
    </row>
    <row r="24" spans="1:11" ht="15.75" customHeight="1">
      <c r="A24" s="63"/>
      <c r="B24" s="31">
        <v>7</v>
      </c>
      <c r="C24" s="32" t="str">
        <f>IF(C13="OB-Z",Cviky!B9,IF(C13="OB1",Cviky!F9,IF(C13="OB2",Cviky!J9,IF(C13="OB3",Cviky!N9," "))))</f>
        <v> </v>
      </c>
      <c r="D24" s="66"/>
      <c r="E24" s="66"/>
      <c r="F24" s="6" t="str">
        <f>IF(C13="OB-Z",Cviky!C9,IF(C13="OB1",Cviky!G9,IF(C13="OB2",Cviky!K9,IF(C13="OB3",Cviky!O9," "))))</f>
        <v> </v>
      </c>
      <c r="G24" s="67" t="e">
        <f>IF(E17="není",H24,I24)</f>
        <v>#VALUE!</v>
      </c>
      <c r="H24" s="68" t="e">
        <f t="shared" si="0"/>
        <v>#VALUE!</v>
      </c>
      <c r="I24" s="68" t="e">
        <f t="shared" si="1"/>
        <v>#VALUE!</v>
      </c>
      <c r="J24" s="3"/>
      <c r="K24" s="3"/>
    </row>
    <row r="25" spans="1:11" ht="15.75" customHeight="1">
      <c r="A25" s="63"/>
      <c r="B25" s="31">
        <v>8</v>
      </c>
      <c r="C25" s="32" t="str">
        <f>IF(C13="OB-Z",Cviky!B10,IF(C13="OB1",Cviky!F10,IF(C13="OB2",Cviky!J10,IF(C13="OB3",Cviky!N10," "))))</f>
        <v> </v>
      </c>
      <c r="D25" s="66"/>
      <c r="E25" s="66"/>
      <c r="F25" s="6" t="str">
        <f>IF(C13="OB-Z",Cviky!C10,IF(C13="OB1",Cviky!G10,IF(C13="OB2",Cviky!K10,IF(C13="OB3",Cviky!O10," "))))</f>
        <v> </v>
      </c>
      <c r="G25" s="67" t="e">
        <f>IF(E17="není",H25,I25)</f>
        <v>#VALUE!</v>
      </c>
      <c r="H25" s="68" t="e">
        <f t="shared" si="0"/>
        <v>#VALUE!</v>
      </c>
      <c r="I25" s="68" t="e">
        <f t="shared" si="1"/>
        <v>#VALUE!</v>
      </c>
      <c r="J25" s="3"/>
      <c r="K25" s="3"/>
    </row>
    <row r="26" spans="1:11" ht="15.75" customHeight="1">
      <c r="A26" s="63"/>
      <c r="B26" s="31">
        <v>9</v>
      </c>
      <c r="C26" s="32" t="str">
        <f>IF(C13="OB-Z",Cviky!B11,IF(C13="OB1",Cviky!F11,IF(C13="OB2",Cviky!J11,IF(C13="OB3",Cviky!N11," "))))</f>
        <v> </v>
      </c>
      <c r="D26" s="66"/>
      <c r="E26" s="66"/>
      <c r="F26" s="6" t="str">
        <f>IF(C13="OB-Z",Cviky!C11,IF(C13="OB1",Cviky!G11,IF(C13="OB2",Cviky!K11,IF(C13="OB3",Cviky!O11," "))))</f>
        <v> </v>
      </c>
      <c r="G26" s="67" t="e">
        <f>IF(E17="není",H26,I26)</f>
        <v>#VALUE!</v>
      </c>
      <c r="H26" s="68" t="e">
        <f t="shared" si="0"/>
        <v>#VALUE!</v>
      </c>
      <c r="I26" s="68" t="e">
        <f t="shared" si="1"/>
        <v>#VALUE!</v>
      </c>
      <c r="J26" s="3"/>
      <c r="K26" s="3"/>
    </row>
    <row r="27" spans="1:11" ht="15.75" customHeight="1">
      <c r="A27" s="63"/>
      <c r="B27" s="31">
        <v>10</v>
      </c>
      <c r="C27" s="32" t="str">
        <f>IF(C13="OB-Z",Cviky!B12,IF(C13="OB2",Cviky!J12,IF(C13="OB3",Cviky!N12," ")))</f>
        <v> </v>
      </c>
      <c r="D27" s="66"/>
      <c r="E27" s="66"/>
      <c r="F27" s="6" t="str">
        <f>IF(C13="OB-Z",Cviky!C12,IF(C13="OB1",Cviky!G12,IF(C13="OB2",Cviky!K12,IF(C13="OB3",Cviky!O12," "))))</f>
        <v> </v>
      </c>
      <c r="G27" s="67" t="e">
        <f>IF(E17="není",H27,I27)</f>
        <v>#VALUE!</v>
      </c>
      <c r="H27" s="68" t="e">
        <f t="shared" si="0"/>
        <v>#VALUE!</v>
      </c>
      <c r="I27" s="68" t="e">
        <f t="shared" si="1"/>
        <v>#VALUE!</v>
      </c>
      <c r="J27" s="3"/>
      <c r="K27" s="3"/>
    </row>
    <row r="28" spans="1:11" ht="15.75" customHeight="1">
      <c r="A28" s="63"/>
      <c r="B28" s="88" t="s">
        <v>109</v>
      </c>
      <c r="C28" s="88"/>
      <c r="D28" s="91" t="e">
        <f>IF(G13="ano","0",IF(G14="ano",H28-20,SUM(G18:G27)))</f>
        <v>#VALUE!</v>
      </c>
      <c r="E28" s="91"/>
      <c r="F28" s="91"/>
      <c r="G28" s="91"/>
      <c r="H28" s="68" t="e">
        <f>SUM(G18:G27)</f>
        <v>#VALUE!</v>
      </c>
      <c r="I28" s="68"/>
      <c r="J28" s="3"/>
      <c r="K28" s="3"/>
    </row>
    <row r="29" spans="1:11" ht="15.75" customHeight="1">
      <c r="A29" s="63"/>
      <c r="B29" s="88" t="s">
        <v>110</v>
      </c>
      <c r="C29" s="88"/>
      <c r="D29" s="93" t="e">
        <f>IF(G13="ano","Diskvalifikace",IF(Startovka!F2="N","Nenastoupil",IF(D28&gt;=256,"Výborně",IF(D28&gt;=224,"Velmi dobře",IF(D28&gt;=192,"Dobře",IF(D28&lt;=191.9,"Nehodnocen"," "))))))</f>
        <v>#VALUE!</v>
      </c>
      <c r="E29" s="93"/>
      <c r="F29" s="93"/>
      <c r="G29" s="93"/>
      <c r="H29" s="3"/>
      <c r="I29" s="3"/>
      <c r="J29" s="3"/>
      <c r="K29" s="3"/>
    </row>
    <row r="30" spans="1:11" ht="15" customHeight="1">
      <c r="A30" s="61"/>
      <c r="B30" s="69"/>
      <c r="C30" s="69"/>
      <c r="D30" s="69"/>
      <c r="E30" s="69"/>
      <c r="F30" s="69"/>
      <c r="G30" s="69"/>
      <c r="H30" s="48"/>
      <c r="I30" s="3"/>
      <c r="J30" s="3"/>
      <c r="K30" s="3"/>
    </row>
    <row r="31" spans="1:11" ht="15" customHeight="1">
      <c r="A31" s="61"/>
      <c r="B31" s="56"/>
      <c r="C31" s="56"/>
      <c r="D31" s="56"/>
      <c r="E31" s="56"/>
      <c r="F31" s="56"/>
      <c r="G31" s="56"/>
      <c r="H31" s="48"/>
      <c r="I31" s="3"/>
      <c r="J31" s="3"/>
      <c r="K31" s="3"/>
    </row>
    <row r="32" spans="1:11" ht="15" customHeight="1">
      <c r="A32" s="61"/>
      <c r="B32" s="56"/>
      <c r="C32" s="56"/>
      <c r="D32" s="56"/>
      <c r="E32" s="56"/>
      <c r="F32" s="56"/>
      <c r="G32" s="56"/>
      <c r="H32" s="48"/>
      <c r="I32" s="3"/>
      <c r="J32" s="3"/>
      <c r="K32" s="3"/>
    </row>
    <row r="33" spans="1:11" ht="15" customHeight="1">
      <c r="A33" s="61"/>
      <c r="B33" s="56"/>
      <c r="C33" s="56"/>
      <c r="D33" s="56"/>
      <c r="E33" s="56"/>
      <c r="F33" s="56"/>
      <c r="G33" s="56"/>
      <c r="H33" s="48"/>
      <c r="I33" s="3"/>
      <c r="J33" s="3"/>
      <c r="K33" s="3"/>
    </row>
    <row r="34" spans="1:11" ht="15" customHeight="1">
      <c r="A34" s="61"/>
      <c r="B34" s="56"/>
      <c r="C34" s="56"/>
      <c r="D34" s="56"/>
      <c r="E34" s="56"/>
      <c r="F34" s="56"/>
      <c r="G34" s="56"/>
      <c r="H34" s="48"/>
      <c r="I34" s="3"/>
      <c r="J34" s="3"/>
      <c r="K34" s="3"/>
    </row>
    <row r="35" spans="1:11" ht="15" customHeight="1">
      <c r="A35" s="61"/>
      <c r="B35" s="56"/>
      <c r="C35" s="56"/>
      <c r="D35" s="56"/>
      <c r="E35" s="56"/>
      <c r="F35" s="56"/>
      <c r="G35" s="56"/>
      <c r="H35" s="48"/>
      <c r="I35" s="3"/>
      <c r="J35" s="3"/>
      <c r="K35" s="3"/>
    </row>
    <row r="36" spans="1:11" ht="15" customHeight="1">
      <c r="A36" s="70"/>
      <c r="B36" s="57"/>
      <c r="C36" s="57"/>
      <c r="D36" s="57"/>
      <c r="E36" s="57"/>
      <c r="F36" s="57"/>
      <c r="G36" s="57"/>
      <c r="H36" s="48"/>
      <c r="I36" s="3"/>
      <c r="J36" s="3"/>
      <c r="K36" s="3"/>
    </row>
  </sheetData>
  <sheetProtection selectLockedCells="1" selectUnlockedCell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A1:G1"/>
    <mergeCell ref="A2:G2"/>
    <mergeCell ref="C3:G3"/>
    <mergeCell ref="C4:G4"/>
    <mergeCell ref="C5:G5"/>
    <mergeCell ref="D6:G6"/>
  </mergeCells>
  <conditionalFormatting sqref="D18:E27 G18:G27">
    <cfRule type="cellIs" priority="1" dxfId="0" operator="lessThan" stopIfTrue="1">
      <formula>0</formula>
    </cfRule>
  </conditionalFormatting>
  <printOptions/>
  <pageMargins left="0.11805555555555555" right="0.11805555555555555" top="0.19652777777777777" bottom="0.19652777777777777" header="0.5118055555555555" footer="0.19652777777777777"/>
  <pageSetup horizontalDpi="300" verticalDpi="300" orientation="landscape" scale="75"/>
  <headerFooter alignWithMargins="0">
    <oddFooter>&amp;C&amp;"Helvetica Neue,Běžné"&amp;12&amp;P</oddFooter>
  </headerFooter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K36"/>
  <sheetViews>
    <sheetView showGridLines="0" zoomScalePageLayoutView="0" workbookViewId="0" topLeftCell="A1">
      <selection activeCell="A1" sqref="A1"/>
    </sheetView>
  </sheetViews>
  <sheetFormatPr defaultColWidth="9.7109375" defaultRowHeight="15" customHeight="1"/>
  <cols>
    <col min="1" max="1" width="14.7109375" style="1" customWidth="1"/>
    <col min="2" max="2" width="7.57421875" style="1" customWidth="1"/>
    <col min="3" max="3" width="69.28125" style="1" customWidth="1"/>
    <col min="4" max="5" width="16.28125" style="1" customWidth="1"/>
    <col min="6" max="6" width="5.8515625" style="1" customWidth="1"/>
    <col min="7" max="7" width="17.7109375" style="1" customWidth="1"/>
    <col min="8" max="8" width="7.57421875" style="1" customWidth="1"/>
    <col min="9" max="9" width="8.7109375" style="1" customWidth="1"/>
    <col min="10" max="11" width="9.00390625" style="1" customWidth="1"/>
    <col min="12" max="16384" width="9.7109375" style="1" customWidth="1"/>
  </cols>
  <sheetData>
    <row r="1" spans="1:11" ht="21" customHeight="1">
      <c r="A1" s="78" t="s">
        <v>91</v>
      </c>
      <c r="B1" s="78"/>
      <c r="C1" s="78"/>
      <c r="D1" s="78"/>
      <c r="E1" s="78"/>
      <c r="F1" s="78"/>
      <c r="G1" s="78"/>
      <c r="H1" s="45"/>
      <c r="I1" s="3"/>
      <c r="J1" s="3"/>
      <c r="K1" s="3"/>
    </row>
    <row r="2" spans="1:11" ht="129.75" customHeight="1">
      <c r="A2" s="79"/>
      <c r="B2" s="79"/>
      <c r="C2" s="79"/>
      <c r="D2" s="79"/>
      <c r="E2" s="79"/>
      <c r="F2" s="79"/>
      <c r="G2" s="79"/>
      <c r="H2" s="45"/>
      <c r="I2" s="3"/>
      <c r="J2" s="3"/>
      <c r="K2" s="3"/>
    </row>
    <row r="3" spans="1:11" ht="15.75" customHeight="1">
      <c r="A3" s="46" t="s">
        <v>92</v>
      </c>
      <c r="B3" s="47"/>
      <c r="C3" s="80" t="str">
        <f>Startovka!I2</f>
        <v>Dana Háková </v>
      </c>
      <c r="D3" s="80"/>
      <c r="E3" s="80"/>
      <c r="F3" s="80"/>
      <c r="G3" s="80"/>
      <c r="H3" s="48"/>
      <c r="I3" s="3"/>
      <c r="J3" s="3"/>
      <c r="K3" s="3"/>
    </row>
    <row r="4" spans="1:11" ht="15.75" customHeight="1">
      <c r="A4" s="46" t="s">
        <v>93</v>
      </c>
      <c r="B4" s="47"/>
      <c r="C4" s="80" t="str">
        <f>Startovka!I3</f>
        <v>Zkoušky Obedience Chomutov </v>
      </c>
      <c r="D4" s="80"/>
      <c r="E4" s="80"/>
      <c r="F4" s="80"/>
      <c r="G4" s="80"/>
      <c r="H4" s="48"/>
      <c r="I4" s="3"/>
      <c r="J4" s="3"/>
      <c r="K4" s="3"/>
    </row>
    <row r="5" spans="1:11" ht="15.75" customHeight="1">
      <c r="A5" s="46" t="s">
        <v>94</v>
      </c>
      <c r="B5" s="47"/>
      <c r="C5" s="81">
        <f>Startovka!I4</f>
        <v>45444</v>
      </c>
      <c r="D5" s="81"/>
      <c r="E5" s="81"/>
      <c r="F5" s="81"/>
      <c r="G5" s="81"/>
      <c r="H5" s="49"/>
      <c r="I5" s="50"/>
      <c r="J5" s="50"/>
      <c r="K5" s="50"/>
    </row>
    <row r="6" spans="1:11" ht="15.75" customHeight="1">
      <c r="A6" s="46" t="s">
        <v>95</v>
      </c>
      <c r="B6" s="47"/>
      <c r="C6" s="51" t="b">
        <f>D17</f>
        <v>0</v>
      </c>
      <c r="D6" s="82" t="b">
        <f>IF(E17="není"," ",E17)</f>
        <v>0</v>
      </c>
      <c r="E6" s="82"/>
      <c r="F6" s="82"/>
      <c r="G6" s="82"/>
      <c r="H6" s="83"/>
      <c r="I6" s="83"/>
      <c r="J6" s="83"/>
      <c r="K6" s="83"/>
    </row>
    <row r="7" spans="1:11" ht="15.75" customHeight="1">
      <c r="A7" s="46" t="s">
        <v>96</v>
      </c>
      <c r="B7" s="47"/>
      <c r="C7" s="51" t="b">
        <f>IF(C13="OB-Z",Startovka!I8,IF(C13="OB1",Startovka!I12,IF(C13="OB2",Startovka!I16,IF(C13="OB3",Startovka!I20))))</f>
        <v>0</v>
      </c>
      <c r="D7" s="82" t="b">
        <f>IF(E17="není"," ",IF(C13="OB-Z",Startovka!K8,IF(C13="OB1",Startovka!K12,IF(C13="OB2",Startovka!K16,IF(C13="OB3",Startovka!K20)))))</f>
        <v>0</v>
      </c>
      <c r="E7" s="82"/>
      <c r="F7" s="82"/>
      <c r="G7" s="82"/>
      <c r="H7" s="52"/>
      <c r="I7" s="53"/>
      <c r="J7" s="53"/>
      <c r="K7" s="53"/>
    </row>
    <row r="8" spans="1:11" ht="15.75" customHeight="1">
      <c r="A8" s="54"/>
      <c r="B8" s="55"/>
      <c r="C8" s="56"/>
      <c r="D8" s="57"/>
      <c r="E8" s="57"/>
      <c r="F8" s="57"/>
      <c r="G8" s="57"/>
      <c r="H8" s="48"/>
      <c r="I8" s="3"/>
      <c r="J8" s="3"/>
      <c r="K8" s="3"/>
    </row>
    <row r="9" spans="1:11" ht="19.5" customHeight="1">
      <c r="A9" s="84" t="s">
        <v>97</v>
      </c>
      <c r="B9" s="84"/>
      <c r="C9" s="58">
        <f>Startovka!B43</f>
        <v>0</v>
      </c>
      <c r="D9" s="85" t="s">
        <v>98</v>
      </c>
      <c r="E9" s="85"/>
      <c r="F9" s="85"/>
      <c r="G9" s="85"/>
      <c r="H9" s="3"/>
      <c r="I9" s="3"/>
      <c r="J9" s="3"/>
      <c r="K9" s="3"/>
    </row>
    <row r="10" spans="1:11" ht="19.5" customHeight="1">
      <c r="A10" s="84" t="s">
        <v>99</v>
      </c>
      <c r="B10" s="84"/>
      <c r="C10" s="58">
        <f>Startovka!C43</f>
        <v>0</v>
      </c>
      <c r="D10" s="86" t="s">
        <v>100</v>
      </c>
      <c r="E10" s="86"/>
      <c r="F10" s="86"/>
      <c r="G10" s="86"/>
      <c r="H10" s="3"/>
      <c r="I10" s="3"/>
      <c r="J10" s="3"/>
      <c r="K10" s="3"/>
    </row>
    <row r="11" spans="1:11" ht="19.5" customHeight="1">
      <c r="A11" s="84" t="s">
        <v>101</v>
      </c>
      <c r="B11" s="84"/>
      <c r="C11" s="58">
        <f>Startovka!D43</f>
        <v>0</v>
      </c>
      <c r="D11" s="86"/>
      <c r="E11" s="86"/>
      <c r="F11" s="86"/>
      <c r="G11" s="86"/>
      <c r="H11" s="3"/>
      <c r="I11" s="3"/>
      <c r="J11" s="3"/>
      <c r="K11" s="3"/>
    </row>
    <row r="12" spans="1:11" ht="19.5" customHeight="1">
      <c r="A12" s="84" t="s">
        <v>102</v>
      </c>
      <c r="B12" s="84"/>
      <c r="C12" s="58">
        <f>Startovka!A43</f>
        <v>0</v>
      </c>
      <c r="D12" s="86"/>
      <c r="E12" s="86"/>
      <c r="F12" s="86"/>
      <c r="G12" s="86"/>
      <c r="H12" s="3"/>
      <c r="I12" s="3"/>
      <c r="J12" s="3"/>
      <c r="K12" s="3"/>
    </row>
    <row r="13" spans="1:11" ht="19.5" customHeight="1">
      <c r="A13" s="84" t="s">
        <v>103</v>
      </c>
      <c r="B13" s="84"/>
      <c r="C13" s="58">
        <f>Startovka!E43</f>
        <v>0</v>
      </c>
      <c r="D13" s="87" t="s">
        <v>104</v>
      </c>
      <c r="E13" s="87"/>
      <c r="F13" s="87"/>
      <c r="G13" s="28"/>
      <c r="H13" s="3"/>
      <c r="I13" s="3"/>
      <c r="J13" s="3"/>
      <c r="K13" s="3"/>
    </row>
    <row r="14" spans="1:11" ht="19.5" customHeight="1">
      <c r="A14" s="84" t="s">
        <v>105</v>
      </c>
      <c r="B14" s="84"/>
      <c r="C14" s="59" t="str">
        <f>Výsledky!G43</f>
        <v>neurčeno</v>
      </c>
      <c r="D14" s="87" t="str">
        <f>IF(C13="OB3","Žlutá karta"," ")</f>
        <v> </v>
      </c>
      <c r="E14" s="87"/>
      <c r="F14" s="87"/>
      <c r="G14" s="28"/>
      <c r="H14" s="3"/>
      <c r="I14" s="3"/>
      <c r="J14" s="3"/>
      <c r="K14" s="3"/>
    </row>
    <row r="15" spans="1:11" ht="15" customHeight="1">
      <c r="A15" s="61"/>
      <c r="B15" s="57"/>
      <c r="C15" s="57"/>
      <c r="D15" s="62"/>
      <c r="E15" s="62"/>
      <c r="F15" s="62"/>
      <c r="G15" s="62"/>
      <c r="H15" s="48"/>
      <c r="I15" s="3"/>
      <c r="J15" s="3"/>
      <c r="K15" s="3"/>
    </row>
    <row r="16" spans="1:11" ht="47.25" customHeight="1">
      <c r="A16" s="63"/>
      <c r="B16" s="30" t="s">
        <v>52</v>
      </c>
      <c r="C16" s="30" t="s">
        <v>53</v>
      </c>
      <c r="D16" s="30" t="s">
        <v>106</v>
      </c>
      <c r="E16" s="30" t="s">
        <v>107</v>
      </c>
      <c r="F16" s="30" t="s">
        <v>54</v>
      </c>
      <c r="G16" s="30" t="s">
        <v>108</v>
      </c>
      <c r="H16" s="3"/>
      <c r="I16" s="3"/>
      <c r="J16" s="3"/>
      <c r="K16" s="3"/>
    </row>
    <row r="17" spans="1:11" ht="25.5" customHeight="1">
      <c r="A17" s="63"/>
      <c r="B17" s="64"/>
      <c r="C17" s="64"/>
      <c r="D17" s="65" t="b">
        <f>IF(C13="OB-Z",Startovka!I7,IF(C13="OB1",Startovka!I11,IF(C13="OB2",Startovka!I15,IF(C13="OB3",Startovka!I19))))</f>
        <v>0</v>
      </c>
      <c r="E17" s="65" t="b">
        <f>IF(C13="OB-Z",Startovka!K7,IF(C13="OB1",Startovka!K11,IF(C13="OB2",Startovka!K15,IF(C13="OB3",Startovka!K19))))</f>
        <v>0</v>
      </c>
      <c r="F17" s="64"/>
      <c r="G17" s="64"/>
      <c r="H17" s="3"/>
      <c r="I17" s="3"/>
      <c r="J17" s="3"/>
      <c r="K17" s="3"/>
    </row>
    <row r="18" spans="1:11" ht="15.75" customHeight="1">
      <c r="A18" s="63"/>
      <c r="B18" s="31">
        <v>1</v>
      </c>
      <c r="C18" s="32" t="str">
        <f>IF(C13="OB-Z",Cviky!B3,IF(C13="OB1",Cviky!F3,IF(C13="OB2",Cviky!J3,IF(C13="OB3",Cviky!N3," "))))</f>
        <v> </v>
      </c>
      <c r="D18" s="66"/>
      <c r="E18" s="66"/>
      <c r="F18" s="6" t="str">
        <f>IF(C13="OB-Z",Cviky!C3,IF(C13="OB1",Cviky!G3,IF(C13="OB2",Cviky!K3,IF(C13="OB3",Cviky!O3," "))))</f>
        <v> </v>
      </c>
      <c r="G18" s="67" t="e">
        <f>IF(E17="není",H18,I18)</f>
        <v>#VALUE!</v>
      </c>
      <c r="H18" s="68" t="e">
        <f aca="true" t="shared" si="0" ref="H18:H27">SUM(D18*F18)</f>
        <v>#VALUE!</v>
      </c>
      <c r="I18" s="68" t="e">
        <f aca="true" t="shared" si="1" ref="I18:I27">SUM(((D18+E18)*F18)/2)</f>
        <v>#VALUE!</v>
      </c>
      <c r="J18" s="3"/>
      <c r="K18" s="3"/>
    </row>
    <row r="19" spans="1:11" ht="15.75" customHeight="1">
      <c r="A19" s="63"/>
      <c r="B19" s="31">
        <v>2</v>
      </c>
      <c r="C19" s="32" t="str">
        <f>IF(C13="OB-Z",Cviky!B4,IF(C13="OB1",Cviky!F4,IF(C13="OB2",Cviky!J4,IF(C13="OB3",Cviky!N4," "))))</f>
        <v> </v>
      </c>
      <c r="D19" s="66"/>
      <c r="E19" s="66"/>
      <c r="F19" s="6" t="str">
        <f>IF(C13="OB-Z",Cviky!C4,IF(C13="OB1",Cviky!G4,IF(C13="OB2",Cviky!K4,IF(C13="OB3",Cviky!O4," "))))</f>
        <v> </v>
      </c>
      <c r="G19" s="67" t="e">
        <f>IF(E17="není",H19,I19)</f>
        <v>#VALUE!</v>
      </c>
      <c r="H19" s="68" t="e">
        <f t="shared" si="0"/>
        <v>#VALUE!</v>
      </c>
      <c r="I19" s="68" t="e">
        <f t="shared" si="1"/>
        <v>#VALUE!</v>
      </c>
      <c r="J19" s="3"/>
      <c r="K19" s="3"/>
    </row>
    <row r="20" spans="1:11" ht="15.75" customHeight="1">
      <c r="A20" s="63"/>
      <c r="B20" s="31">
        <v>3</v>
      </c>
      <c r="C20" s="32" t="str">
        <f>IF(C13="OB-Z",Cviky!B5,IF(C13="OB1",Cviky!F5,IF(C13="OB2",Cviky!J5,IF(C13="OB3",Cviky!N5," "))))</f>
        <v> </v>
      </c>
      <c r="D20" s="66"/>
      <c r="E20" s="66"/>
      <c r="F20" s="6" t="str">
        <f>IF(C13="OB-Z",Cviky!C5,IF(C13="OB1",Cviky!G5,IF(C13="OB2",Cviky!K5,IF(C13="OB3",Cviky!O5," "))))</f>
        <v> </v>
      </c>
      <c r="G20" s="67" t="e">
        <f>IF(E17="není",H20,I20)</f>
        <v>#VALUE!</v>
      </c>
      <c r="H20" s="68" t="e">
        <f t="shared" si="0"/>
        <v>#VALUE!</v>
      </c>
      <c r="I20" s="68" t="e">
        <f t="shared" si="1"/>
        <v>#VALUE!</v>
      </c>
      <c r="J20" s="3"/>
      <c r="K20" s="3"/>
    </row>
    <row r="21" spans="1:11" ht="15.75" customHeight="1">
      <c r="A21" s="63"/>
      <c r="B21" s="31">
        <v>4</v>
      </c>
      <c r="C21" s="32" t="str">
        <f>IF(C13="OB-Z",Cviky!B6,IF(C13="OB1",Cviky!F6,IF(C13="OB2",Cviky!J6,IF(C13="OB3",Cviky!N6," "))))</f>
        <v> </v>
      </c>
      <c r="D21" s="66"/>
      <c r="E21" s="66"/>
      <c r="F21" s="6" t="str">
        <f>IF(C13="OB-Z",Cviky!C6,IF(C13="OB1",Cviky!G6,IF(C13="OB2",Cviky!K6,IF(C13="OB3",Cviky!O6," "))))</f>
        <v> </v>
      </c>
      <c r="G21" s="67" t="e">
        <f>IF(E17="není",H21,I21)</f>
        <v>#VALUE!</v>
      </c>
      <c r="H21" s="68" t="e">
        <f t="shared" si="0"/>
        <v>#VALUE!</v>
      </c>
      <c r="I21" s="68" t="e">
        <f t="shared" si="1"/>
        <v>#VALUE!</v>
      </c>
      <c r="J21" s="3"/>
      <c r="K21" s="3"/>
    </row>
    <row r="22" spans="1:11" ht="15.75" customHeight="1">
      <c r="A22" s="63"/>
      <c r="B22" s="31">
        <v>5</v>
      </c>
      <c r="C22" s="32" t="str">
        <f>IF(C13="OB-Z",Cviky!B7,IF(C13="OB1",Cviky!F7,IF(C13="OB2",Cviky!J7,IF(C13="OB3",Cviky!N7," "))))</f>
        <v> </v>
      </c>
      <c r="D22" s="66"/>
      <c r="E22" s="66"/>
      <c r="F22" s="6" t="str">
        <f>IF(C13="OB-Z",Cviky!C7,IF(C13="OB1",Cviky!G7,IF(C13="OB2",Cviky!K7,IF(C13="OB3",Cviky!O7," "))))</f>
        <v> </v>
      </c>
      <c r="G22" s="67" t="e">
        <f>IF(E17="není",H22,I22)</f>
        <v>#VALUE!</v>
      </c>
      <c r="H22" s="68" t="e">
        <f t="shared" si="0"/>
        <v>#VALUE!</v>
      </c>
      <c r="I22" s="68" t="e">
        <f t="shared" si="1"/>
        <v>#VALUE!</v>
      </c>
      <c r="J22" s="3"/>
      <c r="K22" s="3"/>
    </row>
    <row r="23" spans="1:11" ht="15.75" customHeight="1">
      <c r="A23" s="63"/>
      <c r="B23" s="31">
        <v>6</v>
      </c>
      <c r="C23" s="32" t="str">
        <f>IF(C13="OB-Z",Cviky!B8,IF(C13="OB1",Cviky!F8,IF(C13="OB2",Cviky!J8,IF(C13="OB3",Cviky!N8," "))))</f>
        <v> </v>
      </c>
      <c r="D23" s="66"/>
      <c r="E23" s="66"/>
      <c r="F23" s="6" t="str">
        <f>IF(C13="OB-Z",Cviky!C8,IF(C13="OB1",Cviky!G8,IF(C13="OB2",Cviky!K8,IF(C13="OB3",Cviky!O8," "))))</f>
        <v> </v>
      </c>
      <c r="G23" s="67" t="e">
        <f>IF(E17="není",H23,I23)</f>
        <v>#VALUE!</v>
      </c>
      <c r="H23" s="68" t="e">
        <f t="shared" si="0"/>
        <v>#VALUE!</v>
      </c>
      <c r="I23" s="68" t="e">
        <f t="shared" si="1"/>
        <v>#VALUE!</v>
      </c>
      <c r="J23" s="3"/>
      <c r="K23" s="3"/>
    </row>
    <row r="24" spans="1:11" ht="15.75" customHeight="1">
      <c r="A24" s="63"/>
      <c r="B24" s="31">
        <v>7</v>
      </c>
      <c r="C24" s="32" t="str">
        <f>IF(C13="OB-Z",Cviky!B9,IF(C13="OB1",Cviky!F9,IF(C13="OB2",Cviky!J9,IF(C13="OB3",Cviky!N9," "))))</f>
        <v> </v>
      </c>
      <c r="D24" s="66"/>
      <c r="E24" s="66"/>
      <c r="F24" s="6" t="str">
        <f>IF(C13="OB-Z",Cviky!C9,IF(C13="OB1",Cviky!G9,IF(C13="OB2",Cviky!K9,IF(C13="OB3",Cviky!O9," "))))</f>
        <v> </v>
      </c>
      <c r="G24" s="67" t="e">
        <f>IF(E17="není",H24,I24)</f>
        <v>#VALUE!</v>
      </c>
      <c r="H24" s="68" t="e">
        <f t="shared" si="0"/>
        <v>#VALUE!</v>
      </c>
      <c r="I24" s="68" t="e">
        <f t="shared" si="1"/>
        <v>#VALUE!</v>
      </c>
      <c r="J24" s="3"/>
      <c r="K24" s="3"/>
    </row>
    <row r="25" spans="1:11" ht="15.75" customHeight="1">
      <c r="A25" s="63"/>
      <c r="B25" s="31">
        <v>8</v>
      </c>
      <c r="C25" s="32" t="str">
        <f>IF(C13="OB-Z",Cviky!B10,IF(C13="OB1",Cviky!F10,IF(C13="OB2",Cviky!J10,IF(C13="OB3",Cviky!N10," "))))</f>
        <v> </v>
      </c>
      <c r="D25" s="66"/>
      <c r="E25" s="66"/>
      <c r="F25" s="6" t="str">
        <f>IF(C13="OB-Z",Cviky!C10,IF(C13="OB1",Cviky!G10,IF(C13="OB2",Cviky!K10,IF(C13="OB3",Cviky!O10," "))))</f>
        <v> </v>
      </c>
      <c r="G25" s="67" t="e">
        <f>IF(E17="není",H25,I25)</f>
        <v>#VALUE!</v>
      </c>
      <c r="H25" s="68" t="e">
        <f t="shared" si="0"/>
        <v>#VALUE!</v>
      </c>
      <c r="I25" s="68" t="e">
        <f t="shared" si="1"/>
        <v>#VALUE!</v>
      </c>
      <c r="J25" s="3"/>
      <c r="K25" s="3"/>
    </row>
    <row r="26" spans="1:11" ht="15.75" customHeight="1">
      <c r="A26" s="63"/>
      <c r="B26" s="31">
        <v>9</v>
      </c>
      <c r="C26" s="32" t="str">
        <f>IF(C13="OB-Z",Cviky!B11,IF(C13="OB1",Cviky!F11,IF(C13="OB2",Cviky!J11,IF(C13="OB3",Cviky!N11," "))))</f>
        <v> </v>
      </c>
      <c r="D26" s="66"/>
      <c r="E26" s="66"/>
      <c r="F26" s="6" t="str">
        <f>IF(C13="OB-Z",Cviky!C11,IF(C13="OB1",Cviky!G11,IF(C13="OB2",Cviky!K11,IF(C13="OB3",Cviky!O11," "))))</f>
        <v> </v>
      </c>
      <c r="G26" s="67" t="e">
        <f>IF(E17="není",H26,I26)</f>
        <v>#VALUE!</v>
      </c>
      <c r="H26" s="68" t="e">
        <f t="shared" si="0"/>
        <v>#VALUE!</v>
      </c>
      <c r="I26" s="68" t="e">
        <f t="shared" si="1"/>
        <v>#VALUE!</v>
      </c>
      <c r="J26" s="3"/>
      <c r="K26" s="3"/>
    </row>
    <row r="27" spans="1:11" ht="15.75" customHeight="1">
      <c r="A27" s="63"/>
      <c r="B27" s="31">
        <v>10</v>
      </c>
      <c r="C27" s="32" t="str">
        <f>IF(C13="OB-Z",Cviky!B12,IF(C13="OB2",Cviky!J12,IF(C13="OB3",Cviky!N12," ")))</f>
        <v> </v>
      </c>
      <c r="D27" s="66"/>
      <c r="E27" s="66"/>
      <c r="F27" s="6" t="str">
        <f>IF(C13="OB-Z",Cviky!C12,IF(C13="OB1",Cviky!G12,IF(C13="OB2",Cviky!K12,IF(C13="OB3",Cviky!O12," "))))</f>
        <v> </v>
      </c>
      <c r="G27" s="67" t="e">
        <f>IF(E17="není",H27,I27)</f>
        <v>#VALUE!</v>
      </c>
      <c r="H27" s="68" t="e">
        <f t="shared" si="0"/>
        <v>#VALUE!</v>
      </c>
      <c r="I27" s="68" t="e">
        <f t="shared" si="1"/>
        <v>#VALUE!</v>
      </c>
      <c r="J27" s="3"/>
      <c r="K27" s="3"/>
    </row>
    <row r="28" spans="1:11" ht="15.75" customHeight="1">
      <c r="A28" s="63"/>
      <c r="B28" s="88" t="s">
        <v>109</v>
      </c>
      <c r="C28" s="88"/>
      <c r="D28" s="91" t="e">
        <f>IF(G13="ano","0",IF(G14="ano",H28-20,SUM(G18:G27)))</f>
        <v>#VALUE!</v>
      </c>
      <c r="E28" s="91"/>
      <c r="F28" s="91"/>
      <c r="G28" s="91"/>
      <c r="H28" s="68" t="e">
        <f>SUM(G18:G27)</f>
        <v>#VALUE!</v>
      </c>
      <c r="I28" s="68"/>
      <c r="J28" s="3"/>
      <c r="K28" s="3"/>
    </row>
    <row r="29" spans="1:11" ht="15.75" customHeight="1">
      <c r="A29" s="63"/>
      <c r="B29" s="88" t="s">
        <v>110</v>
      </c>
      <c r="C29" s="88"/>
      <c r="D29" s="93" t="e">
        <f>IF(G13="ano","Diskvalifikace",IF(Startovka!F2="N","Nenastoupil",IF(D28&gt;=256,"Výborně",IF(D28&gt;=224,"Velmi dobře",IF(D28&gt;=192,"Dobře",IF(D28&lt;=191.9,"Nehodnocen"," "))))))</f>
        <v>#VALUE!</v>
      </c>
      <c r="E29" s="93"/>
      <c r="F29" s="93"/>
      <c r="G29" s="93"/>
      <c r="H29" s="3"/>
      <c r="I29" s="3"/>
      <c r="J29" s="3"/>
      <c r="K29" s="3"/>
    </row>
    <row r="30" spans="1:11" ht="15" customHeight="1">
      <c r="A30" s="61"/>
      <c r="B30" s="69"/>
      <c r="C30" s="69"/>
      <c r="D30" s="69"/>
      <c r="E30" s="69"/>
      <c r="F30" s="69"/>
      <c r="G30" s="69"/>
      <c r="H30" s="48"/>
      <c r="I30" s="3"/>
      <c r="J30" s="3"/>
      <c r="K30" s="3"/>
    </row>
    <row r="31" spans="1:11" ht="15" customHeight="1">
      <c r="A31" s="61"/>
      <c r="B31" s="56"/>
      <c r="C31" s="56"/>
      <c r="D31" s="56"/>
      <c r="E31" s="56"/>
      <c r="F31" s="56"/>
      <c r="G31" s="56"/>
      <c r="H31" s="48"/>
      <c r="I31" s="3"/>
      <c r="J31" s="3"/>
      <c r="K31" s="3"/>
    </row>
    <row r="32" spans="1:11" ht="15" customHeight="1">
      <c r="A32" s="61"/>
      <c r="B32" s="56"/>
      <c r="C32" s="56"/>
      <c r="D32" s="56"/>
      <c r="E32" s="56"/>
      <c r="F32" s="56"/>
      <c r="G32" s="56"/>
      <c r="H32" s="48"/>
      <c r="I32" s="3"/>
      <c r="J32" s="3"/>
      <c r="K32" s="3"/>
    </row>
    <row r="33" spans="1:11" ht="15" customHeight="1">
      <c r="A33" s="61"/>
      <c r="B33" s="56"/>
      <c r="C33" s="56"/>
      <c r="D33" s="56"/>
      <c r="E33" s="56"/>
      <c r="F33" s="56"/>
      <c r="G33" s="56"/>
      <c r="H33" s="48"/>
      <c r="I33" s="3"/>
      <c r="J33" s="3"/>
      <c r="K33" s="3"/>
    </row>
    <row r="34" spans="1:11" ht="15" customHeight="1">
      <c r="A34" s="61"/>
      <c r="B34" s="56"/>
      <c r="C34" s="56"/>
      <c r="D34" s="56"/>
      <c r="E34" s="56"/>
      <c r="F34" s="56"/>
      <c r="G34" s="56"/>
      <c r="H34" s="48"/>
      <c r="I34" s="3"/>
      <c r="J34" s="3"/>
      <c r="K34" s="3"/>
    </row>
    <row r="35" spans="1:11" ht="15" customHeight="1">
      <c r="A35" s="61"/>
      <c r="B35" s="56"/>
      <c r="C35" s="56"/>
      <c r="D35" s="56"/>
      <c r="E35" s="56"/>
      <c r="F35" s="56"/>
      <c r="G35" s="56"/>
      <c r="H35" s="48"/>
      <c r="I35" s="3"/>
      <c r="J35" s="3"/>
      <c r="K35" s="3"/>
    </row>
    <row r="36" spans="1:11" ht="15" customHeight="1">
      <c r="A36" s="70"/>
      <c r="B36" s="57"/>
      <c r="C36" s="57"/>
      <c r="D36" s="57"/>
      <c r="E36" s="57"/>
      <c r="F36" s="57"/>
      <c r="G36" s="57"/>
      <c r="H36" s="48"/>
      <c r="I36" s="3"/>
      <c r="J36" s="3"/>
      <c r="K36" s="3"/>
    </row>
  </sheetData>
  <sheetProtection selectLockedCells="1" selectUnlockedCell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A1:G1"/>
    <mergeCell ref="A2:G2"/>
    <mergeCell ref="C3:G3"/>
    <mergeCell ref="C4:G4"/>
    <mergeCell ref="C5:G5"/>
    <mergeCell ref="D6:G6"/>
  </mergeCells>
  <conditionalFormatting sqref="D18:E27 G18:G27">
    <cfRule type="cellIs" priority="1" dxfId="0" operator="lessThan" stopIfTrue="1">
      <formula>0</formula>
    </cfRule>
  </conditionalFormatting>
  <printOptions/>
  <pageMargins left="0.11805555555555555" right="0.11805555555555555" top="0.19652777777777777" bottom="0.19652777777777777" header="0.5118055555555555" footer="0.19652777777777777"/>
  <pageSetup horizontalDpi="300" verticalDpi="300" orientation="landscape" scale="75"/>
  <headerFooter alignWithMargins="0">
    <oddFooter>&amp;C&amp;"Helvetica Neue,Běžné"&amp;12&amp;P</oddFooter>
  </headerFooter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K36"/>
  <sheetViews>
    <sheetView showGridLines="0" zoomScalePageLayoutView="0" workbookViewId="0" topLeftCell="A1">
      <selection activeCell="A1" sqref="A1"/>
    </sheetView>
  </sheetViews>
  <sheetFormatPr defaultColWidth="9.7109375" defaultRowHeight="15" customHeight="1"/>
  <cols>
    <col min="1" max="1" width="14.7109375" style="1" customWidth="1"/>
    <col min="2" max="2" width="7.57421875" style="1" customWidth="1"/>
    <col min="3" max="3" width="69.28125" style="1" customWidth="1"/>
    <col min="4" max="5" width="16.28125" style="1" customWidth="1"/>
    <col min="6" max="6" width="5.8515625" style="1" customWidth="1"/>
    <col min="7" max="7" width="17.7109375" style="1" customWidth="1"/>
    <col min="8" max="8" width="7.57421875" style="1" customWidth="1"/>
    <col min="9" max="9" width="8.7109375" style="1" customWidth="1"/>
    <col min="10" max="11" width="9.00390625" style="1" customWidth="1"/>
    <col min="12" max="16384" width="9.7109375" style="1" customWidth="1"/>
  </cols>
  <sheetData>
    <row r="1" spans="1:11" ht="21" customHeight="1">
      <c r="A1" s="78" t="s">
        <v>91</v>
      </c>
      <c r="B1" s="78"/>
      <c r="C1" s="78"/>
      <c r="D1" s="78"/>
      <c r="E1" s="78"/>
      <c r="F1" s="78"/>
      <c r="G1" s="78"/>
      <c r="H1" s="45"/>
      <c r="I1" s="3"/>
      <c r="J1" s="3"/>
      <c r="K1" s="3"/>
    </row>
    <row r="2" spans="1:11" ht="129.75" customHeight="1">
      <c r="A2" s="79"/>
      <c r="B2" s="79"/>
      <c r="C2" s="79"/>
      <c r="D2" s="79"/>
      <c r="E2" s="79"/>
      <c r="F2" s="79"/>
      <c r="G2" s="79"/>
      <c r="H2" s="45"/>
      <c r="I2" s="3"/>
      <c r="J2" s="3"/>
      <c r="K2" s="3"/>
    </row>
    <row r="3" spans="1:11" ht="15.75" customHeight="1">
      <c r="A3" s="46" t="s">
        <v>92</v>
      </c>
      <c r="B3" s="47"/>
      <c r="C3" s="80" t="str">
        <f>Startovka!I2</f>
        <v>Dana Háková </v>
      </c>
      <c r="D3" s="80"/>
      <c r="E3" s="80"/>
      <c r="F3" s="80"/>
      <c r="G3" s="80"/>
      <c r="H3" s="48"/>
      <c r="I3" s="3"/>
      <c r="J3" s="3"/>
      <c r="K3" s="3"/>
    </row>
    <row r="4" spans="1:11" ht="15.75" customHeight="1">
      <c r="A4" s="46" t="s">
        <v>93</v>
      </c>
      <c r="B4" s="47"/>
      <c r="C4" s="80" t="str">
        <f>Startovka!I3</f>
        <v>Zkoušky Obedience Chomutov </v>
      </c>
      <c r="D4" s="80"/>
      <c r="E4" s="80"/>
      <c r="F4" s="80"/>
      <c r="G4" s="80"/>
      <c r="H4" s="48"/>
      <c r="I4" s="3"/>
      <c r="J4" s="3"/>
      <c r="K4" s="3"/>
    </row>
    <row r="5" spans="1:11" ht="15.75" customHeight="1">
      <c r="A5" s="46" t="s">
        <v>94</v>
      </c>
      <c r="B5" s="47"/>
      <c r="C5" s="81">
        <f>Startovka!I4</f>
        <v>45444</v>
      </c>
      <c r="D5" s="81"/>
      <c r="E5" s="81"/>
      <c r="F5" s="81"/>
      <c r="G5" s="81"/>
      <c r="H5" s="49"/>
      <c r="I5" s="50"/>
      <c r="J5" s="50"/>
      <c r="K5" s="50"/>
    </row>
    <row r="6" spans="1:11" ht="15.75" customHeight="1">
      <c r="A6" s="46" t="s">
        <v>95</v>
      </c>
      <c r="B6" s="47"/>
      <c r="C6" s="51" t="b">
        <f>D17</f>
        <v>0</v>
      </c>
      <c r="D6" s="82" t="b">
        <f>IF(E17="není"," ",E17)</f>
        <v>0</v>
      </c>
      <c r="E6" s="82"/>
      <c r="F6" s="82"/>
      <c r="G6" s="82"/>
      <c r="H6" s="83"/>
      <c r="I6" s="83"/>
      <c r="J6" s="83"/>
      <c r="K6" s="83"/>
    </row>
    <row r="7" spans="1:11" ht="15.75" customHeight="1">
      <c r="A7" s="46" t="s">
        <v>96</v>
      </c>
      <c r="B7" s="47"/>
      <c r="C7" s="51" t="b">
        <f>IF(C13="OB-Z",Startovka!I8,IF(C13="OB1",Startovka!I12,IF(C13="OB2",Startovka!I16,IF(C13="OB3",Startovka!I20))))</f>
        <v>0</v>
      </c>
      <c r="D7" s="82" t="b">
        <f>IF(E17="není"," ",IF(C13="OB-Z",Startovka!K8,IF(C13="OB1",Startovka!K12,IF(C13="OB2",Startovka!K16,IF(C13="OB3",Startovka!K20)))))</f>
        <v>0</v>
      </c>
      <c r="E7" s="82"/>
      <c r="F7" s="82"/>
      <c r="G7" s="82"/>
      <c r="H7" s="52"/>
      <c r="I7" s="53"/>
      <c r="J7" s="53"/>
      <c r="K7" s="53"/>
    </row>
    <row r="8" spans="1:11" ht="15.75" customHeight="1">
      <c r="A8" s="54"/>
      <c r="B8" s="55"/>
      <c r="C8" s="56"/>
      <c r="D8" s="57"/>
      <c r="E8" s="57"/>
      <c r="F8" s="57"/>
      <c r="G8" s="57"/>
      <c r="H8" s="48"/>
      <c r="I8" s="3"/>
      <c r="J8" s="3"/>
      <c r="K8" s="3"/>
    </row>
    <row r="9" spans="1:11" ht="19.5" customHeight="1">
      <c r="A9" s="84" t="s">
        <v>97</v>
      </c>
      <c r="B9" s="84"/>
      <c r="C9" s="58">
        <f>Startovka!B44</f>
        <v>0</v>
      </c>
      <c r="D9" s="85" t="s">
        <v>98</v>
      </c>
      <c r="E9" s="85"/>
      <c r="F9" s="85"/>
      <c r="G9" s="85"/>
      <c r="H9" s="3"/>
      <c r="I9" s="3"/>
      <c r="J9" s="3"/>
      <c r="K9" s="3"/>
    </row>
    <row r="10" spans="1:11" ht="19.5" customHeight="1">
      <c r="A10" s="84" t="s">
        <v>99</v>
      </c>
      <c r="B10" s="84"/>
      <c r="C10" s="58">
        <f>Startovka!C44</f>
        <v>0</v>
      </c>
      <c r="D10" s="86" t="s">
        <v>100</v>
      </c>
      <c r="E10" s="86"/>
      <c r="F10" s="86"/>
      <c r="G10" s="86"/>
      <c r="H10" s="3"/>
      <c r="I10" s="3"/>
      <c r="J10" s="3"/>
      <c r="K10" s="3"/>
    </row>
    <row r="11" spans="1:11" ht="19.5" customHeight="1">
      <c r="A11" s="84" t="s">
        <v>101</v>
      </c>
      <c r="B11" s="84"/>
      <c r="C11" s="58">
        <f>Startovka!D44</f>
        <v>0</v>
      </c>
      <c r="D11" s="86"/>
      <c r="E11" s="86"/>
      <c r="F11" s="86"/>
      <c r="G11" s="86"/>
      <c r="H11" s="3"/>
      <c r="I11" s="3"/>
      <c r="J11" s="3"/>
      <c r="K11" s="3"/>
    </row>
    <row r="12" spans="1:11" ht="19.5" customHeight="1">
      <c r="A12" s="84" t="s">
        <v>102</v>
      </c>
      <c r="B12" s="84"/>
      <c r="C12" s="58">
        <f>Startovka!A44</f>
        <v>0</v>
      </c>
      <c r="D12" s="86"/>
      <c r="E12" s="86"/>
      <c r="F12" s="86"/>
      <c r="G12" s="86"/>
      <c r="H12" s="3"/>
      <c r="I12" s="3"/>
      <c r="J12" s="3"/>
      <c r="K12" s="3"/>
    </row>
    <row r="13" spans="1:11" ht="19.5" customHeight="1">
      <c r="A13" s="84" t="s">
        <v>103</v>
      </c>
      <c r="B13" s="84"/>
      <c r="C13" s="58">
        <f>Startovka!E44</f>
        <v>0</v>
      </c>
      <c r="D13" s="87" t="s">
        <v>104</v>
      </c>
      <c r="E13" s="87"/>
      <c r="F13" s="87"/>
      <c r="G13" s="28"/>
      <c r="H13" s="3"/>
      <c r="I13" s="3"/>
      <c r="J13" s="3"/>
      <c r="K13" s="3"/>
    </row>
    <row r="14" spans="1:11" ht="19.5" customHeight="1">
      <c r="A14" s="84" t="s">
        <v>105</v>
      </c>
      <c r="B14" s="84"/>
      <c r="C14" s="59" t="str">
        <f>Výsledky!G44</f>
        <v>neurčeno</v>
      </c>
      <c r="D14" s="87" t="str">
        <f>IF(C13="OB3","Žlutá karta"," ")</f>
        <v> </v>
      </c>
      <c r="E14" s="87"/>
      <c r="F14" s="87"/>
      <c r="G14" s="28"/>
      <c r="H14" s="3"/>
      <c r="I14" s="3"/>
      <c r="J14" s="3"/>
      <c r="K14" s="3"/>
    </row>
    <row r="15" spans="1:11" ht="15" customHeight="1">
      <c r="A15" s="61"/>
      <c r="B15" s="57"/>
      <c r="C15" s="57"/>
      <c r="D15" s="62"/>
      <c r="E15" s="62"/>
      <c r="F15" s="62"/>
      <c r="G15" s="62"/>
      <c r="H15" s="48"/>
      <c r="I15" s="3"/>
      <c r="J15" s="3"/>
      <c r="K15" s="3"/>
    </row>
    <row r="16" spans="1:11" ht="47.25" customHeight="1">
      <c r="A16" s="63"/>
      <c r="B16" s="30" t="s">
        <v>52</v>
      </c>
      <c r="C16" s="30" t="s">
        <v>53</v>
      </c>
      <c r="D16" s="30" t="s">
        <v>106</v>
      </c>
      <c r="E16" s="30" t="s">
        <v>107</v>
      </c>
      <c r="F16" s="30" t="s">
        <v>54</v>
      </c>
      <c r="G16" s="30" t="s">
        <v>108</v>
      </c>
      <c r="H16" s="3"/>
      <c r="I16" s="3"/>
      <c r="J16" s="3"/>
      <c r="K16" s="3"/>
    </row>
    <row r="17" spans="1:11" ht="25.5" customHeight="1">
      <c r="A17" s="63"/>
      <c r="B17" s="64"/>
      <c r="C17" s="64"/>
      <c r="D17" s="65" t="b">
        <f>IF(C13="OB-Z",Startovka!I7,IF(C13="OB1",Startovka!I11,IF(C13="OB2",Startovka!I15,IF(C13="OB3",Startovka!I19))))</f>
        <v>0</v>
      </c>
      <c r="E17" s="65" t="b">
        <f>IF(C13="OB-Z",Startovka!K7,IF(C13="OB1",Startovka!K11,IF(C13="OB2",Startovka!K15,IF(C13="OB3",Startovka!K19))))</f>
        <v>0</v>
      </c>
      <c r="F17" s="64"/>
      <c r="G17" s="64"/>
      <c r="H17" s="3"/>
      <c r="I17" s="3"/>
      <c r="J17" s="3"/>
      <c r="K17" s="3"/>
    </row>
    <row r="18" spans="1:11" ht="15.75" customHeight="1">
      <c r="A18" s="63"/>
      <c r="B18" s="31">
        <v>1</v>
      </c>
      <c r="C18" s="32" t="str">
        <f>IF(C13="OB-Z",Cviky!B3,IF(C13="OB1",Cviky!F3,IF(C13="OB2",Cviky!J3,IF(C13="OB3",Cviky!N3," "))))</f>
        <v> </v>
      </c>
      <c r="D18" s="66"/>
      <c r="E18" s="66"/>
      <c r="F18" s="6" t="str">
        <f>IF(C13="OB-Z",Cviky!C3,IF(C13="OB1",Cviky!G3,IF(C13="OB2",Cviky!K3,IF(C13="OB3",Cviky!O3," "))))</f>
        <v> </v>
      </c>
      <c r="G18" s="67" t="e">
        <f>IF(E17="není",H18,I18)</f>
        <v>#VALUE!</v>
      </c>
      <c r="H18" s="68" t="e">
        <f aca="true" t="shared" si="0" ref="H18:H27">SUM(D18*F18)</f>
        <v>#VALUE!</v>
      </c>
      <c r="I18" s="68" t="e">
        <f aca="true" t="shared" si="1" ref="I18:I27">SUM(((D18+E18)*F18)/2)</f>
        <v>#VALUE!</v>
      </c>
      <c r="J18" s="3"/>
      <c r="K18" s="3"/>
    </row>
    <row r="19" spans="1:11" ht="15.75" customHeight="1">
      <c r="A19" s="63"/>
      <c r="B19" s="31">
        <v>2</v>
      </c>
      <c r="C19" s="32" t="str">
        <f>IF(C13="OB-Z",Cviky!B4,IF(C13="OB1",Cviky!F4,IF(C13="OB2",Cviky!J4,IF(C13="OB3",Cviky!N4," "))))</f>
        <v> </v>
      </c>
      <c r="D19" s="66"/>
      <c r="E19" s="66"/>
      <c r="F19" s="6" t="str">
        <f>IF(C13="OB-Z",Cviky!C4,IF(C13="OB1",Cviky!G4,IF(C13="OB2",Cviky!K4,IF(C13="OB3",Cviky!O4," "))))</f>
        <v> </v>
      </c>
      <c r="G19" s="67" t="e">
        <f>IF(E17="není",H19,I19)</f>
        <v>#VALUE!</v>
      </c>
      <c r="H19" s="68" t="e">
        <f t="shared" si="0"/>
        <v>#VALUE!</v>
      </c>
      <c r="I19" s="68" t="e">
        <f t="shared" si="1"/>
        <v>#VALUE!</v>
      </c>
      <c r="J19" s="3"/>
      <c r="K19" s="3"/>
    </row>
    <row r="20" spans="1:11" ht="15.75" customHeight="1">
      <c r="A20" s="63"/>
      <c r="B20" s="31">
        <v>3</v>
      </c>
      <c r="C20" s="32" t="str">
        <f>IF(C13="OB-Z",Cviky!B5,IF(C13="OB1",Cviky!F5,IF(C13="OB2",Cviky!J5,IF(C13="OB3",Cviky!N5," "))))</f>
        <v> </v>
      </c>
      <c r="D20" s="66"/>
      <c r="E20" s="66"/>
      <c r="F20" s="6" t="str">
        <f>IF(C13="OB-Z",Cviky!C5,IF(C13="OB1",Cviky!G5,IF(C13="OB2",Cviky!K5,IF(C13="OB3",Cviky!O5," "))))</f>
        <v> </v>
      </c>
      <c r="G20" s="67" t="e">
        <f>IF(E17="není",H20,I20)</f>
        <v>#VALUE!</v>
      </c>
      <c r="H20" s="68" t="e">
        <f t="shared" si="0"/>
        <v>#VALUE!</v>
      </c>
      <c r="I20" s="68" t="e">
        <f t="shared" si="1"/>
        <v>#VALUE!</v>
      </c>
      <c r="J20" s="3"/>
      <c r="K20" s="3"/>
    </row>
    <row r="21" spans="1:11" ht="15.75" customHeight="1">
      <c r="A21" s="63"/>
      <c r="B21" s="31">
        <v>4</v>
      </c>
      <c r="C21" s="32" t="str">
        <f>IF(C13="OB-Z",Cviky!B6,IF(C13="OB1",Cviky!F6,IF(C13="OB2",Cviky!J6,IF(C13="OB3",Cviky!N6," "))))</f>
        <v> </v>
      </c>
      <c r="D21" s="66"/>
      <c r="E21" s="66"/>
      <c r="F21" s="6" t="str">
        <f>IF(C13="OB-Z",Cviky!C6,IF(C13="OB1",Cviky!G6,IF(C13="OB2",Cviky!K6,IF(C13="OB3",Cviky!O6," "))))</f>
        <v> </v>
      </c>
      <c r="G21" s="67" t="e">
        <f>IF(E17="není",H21,I21)</f>
        <v>#VALUE!</v>
      </c>
      <c r="H21" s="68" t="e">
        <f t="shared" si="0"/>
        <v>#VALUE!</v>
      </c>
      <c r="I21" s="68" t="e">
        <f t="shared" si="1"/>
        <v>#VALUE!</v>
      </c>
      <c r="J21" s="3"/>
      <c r="K21" s="3"/>
    </row>
    <row r="22" spans="1:11" ht="15.75" customHeight="1">
      <c r="A22" s="63"/>
      <c r="B22" s="31">
        <v>5</v>
      </c>
      <c r="C22" s="32" t="str">
        <f>IF(C13="OB-Z",Cviky!B7,IF(C13="OB1",Cviky!F7,IF(C13="OB2",Cviky!J7,IF(C13="OB3",Cviky!N7," "))))</f>
        <v> </v>
      </c>
      <c r="D22" s="66"/>
      <c r="E22" s="66"/>
      <c r="F22" s="6" t="str">
        <f>IF(C13="OB-Z",Cviky!C7,IF(C13="OB1",Cviky!G7,IF(C13="OB2",Cviky!K7,IF(C13="OB3",Cviky!O7," "))))</f>
        <v> </v>
      </c>
      <c r="G22" s="67" t="e">
        <f>IF(E17="není",H22,I22)</f>
        <v>#VALUE!</v>
      </c>
      <c r="H22" s="68" t="e">
        <f t="shared" si="0"/>
        <v>#VALUE!</v>
      </c>
      <c r="I22" s="68" t="e">
        <f t="shared" si="1"/>
        <v>#VALUE!</v>
      </c>
      <c r="J22" s="3"/>
      <c r="K22" s="3"/>
    </row>
    <row r="23" spans="1:11" ht="15.75" customHeight="1">
      <c r="A23" s="63"/>
      <c r="B23" s="31">
        <v>6</v>
      </c>
      <c r="C23" s="32" t="str">
        <f>IF(C13="OB-Z",Cviky!B8,IF(C13="OB1",Cviky!F8,IF(C13="OB2",Cviky!J8,IF(C13="OB3",Cviky!N8," "))))</f>
        <v> </v>
      </c>
      <c r="D23" s="66"/>
      <c r="E23" s="66"/>
      <c r="F23" s="6" t="str">
        <f>IF(C13="OB-Z",Cviky!C8,IF(C13="OB1",Cviky!G8,IF(C13="OB2",Cviky!K8,IF(C13="OB3",Cviky!O8," "))))</f>
        <v> </v>
      </c>
      <c r="G23" s="67" t="e">
        <f>IF(E17="není",H23,I23)</f>
        <v>#VALUE!</v>
      </c>
      <c r="H23" s="68" t="e">
        <f t="shared" si="0"/>
        <v>#VALUE!</v>
      </c>
      <c r="I23" s="68" t="e">
        <f t="shared" si="1"/>
        <v>#VALUE!</v>
      </c>
      <c r="J23" s="3"/>
      <c r="K23" s="3"/>
    </row>
    <row r="24" spans="1:11" ht="15.75" customHeight="1">
      <c r="A24" s="63"/>
      <c r="B24" s="31">
        <v>7</v>
      </c>
      <c r="C24" s="32" t="str">
        <f>IF(C13="OB-Z",Cviky!B9,IF(C13="OB1",Cviky!F9,IF(C13="OB2",Cviky!J9,IF(C13="OB3",Cviky!N9," "))))</f>
        <v> </v>
      </c>
      <c r="D24" s="66"/>
      <c r="E24" s="66"/>
      <c r="F24" s="6" t="str">
        <f>IF(C13="OB-Z",Cviky!C9,IF(C13="OB1",Cviky!G9,IF(C13="OB2",Cviky!K9,IF(C13="OB3",Cviky!O9," "))))</f>
        <v> </v>
      </c>
      <c r="G24" s="67" t="e">
        <f>IF(E17="není",H24,I24)</f>
        <v>#VALUE!</v>
      </c>
      <c r="H24" s="68" t="e">
        <f t="shared" si="0"/>
        <v>#VALUE!</v>
      </c>
      <c r="I24" s="68" t="e">
        <f t="shared" si="1"/>
        <v>#VALUE!</v>
      </c>
      <c r="J24" s="3"/>
      <c r="K24" s="3"/>
    </row>
    <row r="25" spans="1:11" ht="15.75" customHeight="1">
      <c r="A25" s="63"/>
      <c r="B25" s="31">
        <v>8</v>
      </c>
      <c r="C25" s="32" t="str">
        <f>IF(C13="OB-Z",Cviky!B10,IF(C13="OB1",Cviky!F10,IF(C13="OB2",Cviky!J10,IF(C13="OB3",Cviky!N10," "))))</f>
        <v> </v>
      </c>
      <c r="D25" s="66"/>
      <c r="E25" s="66"/>
      <c r="F25" s="6" t="str">
        <f>IF(C13="OB-Z",Cviky!C10,IF(C13="OB1",Cviky!G10,IF(C13="OB2",Cviky!K10,IF(C13="OB3",Cviky!O10," "))))</f>
        <v> </v>
      </c>
      <c r="G25" s="67" t="e">
        <f>IF(E17="není",H25,I25)</f>
        <v>#VALUE!</v>
      </c>
      <c r="H25" s="68" t="e">
        <f t="shared" si="0"/>
        <v>#VALUE!</v>
      </c>
      <c r="I25" s="68" t="e">
        <f t="shared" si="1"/>
        <v>#VALUE!</v>
      </c>
      <c r="J25" s="3"/>
      <c r="K25" s="3"/>
    </row>
    <row r="26" spans="1:11" ht="15.75" customHeight="1">
      <c r="A26" s="63"/>
      <c r="B26" s="31">
        <v>9</v>
      </c>
      <c r="C26" s="32" t="str">
        <f>IF(C13="OB-Z",Cviky!B11,IF(C13="OB1",Cviky!F11,IF(C13="OB2",Cviky!J11,IF(C13="OB3",Cviky!N11," "))))</f>
        <v> </v>
      </c>
      <c r="D26" s="66"/>
      <c r="E26" s="66"/>
      <c r="F26" s="6" t="str">
        <f>IF(C13="OB-Z",Cviky!C11,IF(C13="OB1",Cviky!G11,IF(C13="OB2",Cviky!K11,IF(C13="OB3",Cviky!O11," "))))</f>
        <v> </v>
      </c>
      <c r="G26" s="67" t="e">
        <f>IF(E17="není",H26,I26)</f>
        <v>#VALUE!</v>
      </c>
      <c r="H26" s="68" t="e">
        <f t="shared" si="0"/>
        <v>#VALUE!</v>
      </c>
      <c r="I26" s="68" t="e">
        <f t="shared" si="1"/>
        <v>#VALUE!</v>
      </c>
      <c r="J26" s="3"/>
      <c r="K26" s="3"/>
    </row>
    <row r="27" spans="1:11" ht="15.75" customHeight="1">
      <c r="A27" s="63"/>
      <c r="B27" s="31">
        <v>10</v>
      </c>
      <c r="C27" s="32" t="str">
        <f>IF(C13="OB-Z",Cviky!B12,IF(C13="OB2",Cviky!J12,IF(C13="OB3",Cviky!N12," ")))</f>
        <v> </v>
      </c>
      <c r="D27" s="66"/>
      <c r="E27" s="66"/>
      <c r="F27" s="6" t="str">
        <f>IF(C13="OB-Z",Cviky!C12,IF(C13="OB1",Cviky!G12,IF(C13="OB2",Cviky!K12,IF(C13="OB3",Cviky!O12," "))))</f>
        <v> </v>
      </c>
      <c r="G27" s="67" t="e">
        <f>IF(E17="není",H27,I27)</f>
        <v>#VALUE!</v>
      </c>
      <c r="H27" s="68" t="e">
        <f t="shared" si="0"/>
        <v>#VALUE!</v>
      </c>
      <c r="I27" s="68" t="e">
        <f t="shared" si="1"/>
        <v>#VALUE!</v>
      </c>
      <c r="J27" s="3"/>
      <c r="K27" s="3"/>
    </row>
    <row r="28" spans="1:11" ht="15.75" customHeight="1">
      <c r="A28" s="63"/>
      <c r="B28" s="88" t="s">
        <v>109</v>
      </c>
      <c r="C28" s="88"/>
      <c r="D28" s="91" t="e">
        <f>IF(G13="ano","0",IF(G14="ano",H28-20,SUM(G18:G27)))</f>
        <v>#VALUE!</v>
      </c>
      <c r="E28" s="91"/>
      <c r="F28" s="91"/>
      <c r="G28" s="91"/>
      <c r="H28" s="68" t="e">
        <f>SUM(G18:G27)</f>
        <v>#VALUE!</v>
      </c>
      <c r="I28" s="68"/>
      <c r="J28" s="3"/>
      <c r="K28" s="3"/>
    </row>
    <row r="29" spans="1:11" ht="15.75" customHeight="1">
      <c r="A29" s="63"/>
      <c r="B29" s="88" t="s">
        <v>110</v>
      </c>
      <c r="C29" s="88"/>
      <c r="D29" s="93" t="e">
        <f>IF(G13="ano","Diskvalifikace",IF(Startovka!F2="N","Nenastoupil",IF(D28&gt;=256,"Výborně",IF(D28&gt;=224,"Velmi dobře",IF(D28&gt;=192,"Dobře",IF(D28&lt;=191.9,"Nehodnocen"," "))))))</f>
        <v>#VALUE!</v>
      </c>
      <c r="E29" s="93"/>
      <c r="F29" s="93"/>
      <c r="G29" s="93"/>
      <c r="H29" s="3"/>
      <c r="I29" s="3"/>
      <c r="J29" s="3"/>
      <c r="K29" s="3"/>
    </row>
    <row r="30" spans="1:11" ht="15" customHeight="1">
      <c r="A30" s="61"/>
      <c r="B30" s="69"/>
      <c r="C30" s="69"/>
      <c r="D30" s="69"/>
      <c r="E30" s="69"/>
      <c r="F30" s="69"/>
      <c r="G30" s="69"/>
      <c r="H30" s="48"/>
      <c r="I30" s="3"/>
      <c r="J30" s="3"/>
      <c r="K30" s="3"/>
    </row>
    <row r="31" spans="1:11" ht="15" customHeight="1">
      <c r="A31" s="61"/>
      <c r="B31" s="56"/>
      <c r="C31" s="56"/>
      <c r="D31" s="56"/>
      <c r="E31" s="56"/>
      <c r="F31" s="56"/>
      <c r="G31" s="56"/>
      <c r="H31" s="48"/>
      <c r="I31" s="3"/>
      <c r="J31" s="3"/>
      <c r="K31" s="3"/>
    </row>
    <row r="32" spans="1:11" ht="15" customHeight="1">
      <c r="A32" s="61"/>
      <c r="B32" s="56"/>
      <c r="C32" s="56"/>
      <c r="D32" s="56"/>
      <c r="E32" s="56"/>
      <c r="F32" s="56"/>
      <c r="G32" s="56"/>
      <c r="H32" s="48"/>
      <c r="I32" s="3"/>
      <c r="J32" s="3"/>
      <c r="K32" s="3"/>
    </row>
    <row r="33" spans="1:11" ht="15" customHeight="1">
      <c r="A33" s="61"/>
      <c r="B33" s="56"/>
      <c r="C33" s="56"/>
      <c r="D33" s="56"/>
      <c r="E33" s="56"/>
      <c r="F33" s="56"/>
      <c r="G33" s="56"/>
      <c r="H33" s="48"/>
      <c r="I33" s="3"/>
      <c r="J33" s="3"/>
      <c r="K33" s="3"/>
    </row>
    <row r="34" spans="1:11" ht="15" customHeight="1">
      <c r="A34" s="61"/>
      <c r="B34" s="56"/>
      <c r="C34" s="56"/>
      <c r="D34" s="56"/>
      <c r="E34" s="56"/>
      <c r="F34" s="56"/>
      <c r="G34" s="56"/>
      <c r="H34" s="48"/>
      <c r="I34" s="3"/>
      <c r="J34" s="3"/>
      <c r="K34" s="3"/>
    </row>
    <row r="35" spans="1:11" ht="15" customHeight="1">
      <c r="A35" s="61"/>
      <c r="B35" s="56"/>
      <c r="C35" s="56"/>
      <c r="D35" s="56"/>
      <c r="E35" s="56"/>
      <c r="F35" s="56"/>
      <c r="G35" s="56"/>
      <c r="H35" s="48"/>
      <c r="I35" s="3"/>
      <c r="J35" s="3"/>
      <c r="K35" s="3"/>
    </row>
    <row r="36" spans="1:11" ht="15" customHeight="1">
      <c r="A36" s="70"/>
      <c r="B36" s="57"/>
      <c r="C36" s="57"/>
      <c r="D36" s="57"/>
      <c r="E36" s="57"/>
      <c r="F36" s="57"/>
      <c r="G36" s="57"/>
      <c r="H36" s="48"/>
      <c r="I36" s="3"/>
      <c r="J36" s="3"/>
      <c r="K36" s="3"/>
    </row>
  </sheetData>
  <sheetProtection selectLockedCells="1" selectUnlockedCell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A1:G1"/>
    <mergeCell ref="A2:G2"/>
    <mergeCell ref="C3:G3"/>
    <mergeCell ref="C4:G4"/>
    <mergeCell ref="C5:G5"/>
    <mergeCell ref="D6:G6"/>
  </mergeCells>
  <conditionalFormatting sqref="D18:E27 G18:G27">
    <cfRule type="cellIs" priority="1" dxfId="0" operator="lessThan" stopIfTrue="1">
      <formula>0</formula>
    </cfRule>
  </conditionalFormatting>
  <printOptions/>
  <pageMargins left="0.11805555555555555" right="0.11805555555555555" top="0.19652777777777777" bottom="0.19652777777777777" header="0.5118055555555555" footer="0.19652777777777777"/>
  <pageSetup horizontalDpi="300" verticalDpi="300" orientation="landscape" scale="75"/>
  <headerFooter alignWithMargins="0">
    <oddFooter>&amp;C&amp;"Helvetica Neue,Běžné"&amp;12&amp;P</oddFooter>
  </headerFooter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K36"/>
  <sheetViews>
    <sheetView showGridLines="0" zoomScalePageLayoutView="0" workbookViewId="0" topLeftCell="A1">
      <selection activeCell="A1" sqref="A1"/>
    </sheetView>
  </sheetViews>
  <sheetFormatPr defaultColWidth="9.7109375" defaultRowHeight="15" customHeight="1"/>
  <cols>
    <col min="1" max="1" width="14.7109375" style="1" customWidth="1"/>
    <col min="2" max="2" width="7.57421875" style="1" customWidth="1"/>
    <col min="3" max="3" width="69.28125" style="1" customWidth="1"/>
    <col min="4" max="5" width="16.28125" style="1" customWidth="1"/>
    <col min="6" max="6" width="5.8515625" style="1" customWidth="1"/>
    <col min="7" max="7" width="17.7109375" style="1" customWidth="1"/>
    <col min="8" max="8" width="7.57421875" style="1" customWidth="1"/>
    <col min="9" max="9" width="8.7109375" style="1" customWidth="1"/>
    <col min="10" max="11" width="9.00390625" style="1" customWidth="1"/>
    <col min="12" max="16384" width="9.7109375" style="1" customWidth="1"/>
  </cols>
  <sheetData>
    <row r="1" spans="1:11" ht="21" customHeight="1">
      <c r="A1" s="78" t="s">
        <v>91</v>
      </c>
      <c r="B1" s="78"/>
      <c r="C1" s="78"/>
      <c r="D1" s="78"/>
      <c r="E1" s="78"/>
      <c r="F1" s="78"/>
      <c r="G1" s="78"/>
      <c r="H1" s="45"/>
      <c r="I1" s="3"/>
      <c r="J1" s="3"/>
      <c r="K1" s="3"/>
    </row>
    <row r="2" spans="1:11" ht="129.75" customHeight="1">
      <c r="A2" s="79"/>
      <c r="B2" s="79"/>
      <c r="C2" s="79"/>
      <c r="D2" s="79"/>
      <c r="E2" s="79"/>
      <c r="F2" s="79"/>
      <c r="G2" s="79"/>
      <c r="H2" s="45"/>
      <c r="I2" s="3"/>
      <c r="J2" s="3"/>
      <c r="K2" s="3"/>
    </row>
    <row r="3" spans="1:11" ht="15.75" customHeight="1">
      <c r="A3" s="46" t="s">
        <v>92</v>
      </c>
      <c r="B3" s="47"/>
      <c r="C3" s="80" t="str">
        <f>Startovka!I2</f>
        <v>Dana Háková </v>
      </c>
      <c r="D3" s="80"/>
      <c r="E3" s="80"/>
      <c r="F3" s="80"/>
      <c r="G3" s="80"/>
      <c r="H3" s="48"/>
      <c r="I3" s="3"/>
      <c r="J3" s="3"/>
      <c r="K3" s="3"/>
    </row>
    <row r="4" spans="1:11" ht="15.75" customHeight="1">
      <c r="A4" s="46" t="s">
        <v>93</v>
      </c>
      <c r="B4" s="47"/>
      <c r="C4" s="80" t="str">
        <f>Startovka!I3</f>
        <v>Zkoušky Obedience Chomutov </v>
      </c>
      <c r="D4" s="80"/>
      <c r="E4" s="80"/>
      <c r="F4" s="80"/>
      <c r="G4" s="80"/>
      <c r="H4" s="48"/>
      <c r="I4" s="3"/>
      <c r="J4" s="3"/>
      <c r="K4" s="3"/>
    </row>
    <row r="5" spans="1:11" ht="15.75" customHeight="1">
      <c r="A5" s="46" t="s">
        <v>94</v>
      </c>
      <c r="B5" s="47"/>
      <c r="C5" s="81">
        <f>Startovka!I4</f>
        <v>45444</v>
      </c>
      <c r="D5" s="81"/>
      <c r="E5" s="81"/>
      <c r="F5" s="81"/>
      <c r="G5" s="81"/>
      <c r="H5" s="49"/>
      <c r="I5" s="50"/>
      <c r="J5" s="50"/>
      <c r="K5" s="50"/>
    </row>
    <row r="6" spans="1:11" ht="15.75" customHeight="1">
      <c r="A6" s="46" t="s">
        <v>95</v>
      </c>
      <c r="B6" s="47"/>
      <c r="C6" s="51" t="b">
        <f>D17</f>
        <v>0</v>
      </c>
      <c r="D6" s="82" t="b">
        <f>IF(E17="není"," ",E17)</f>
        <v>0</v>
      </c>
      <c r="E6" s="82"/>
      <c r="F6" s="82"/>
      <c r="G6" s="82"/>
      <c r="H6" s="83"/>
      <c r="I6" s="83"/>
      <c r="J6" s="83"/>
      <c r="K6" s="83"/>
    </row>
    <row r="7" spans="1:11" ht="15.75" customHeight="1">
      <c r="A7" s="46" t="s">
        <v>96</v>
      </c>
      <c r="B7" s="47"/>
      <c r="C7" s="51" t="b">
        <f>IF(C13="OB-Z",Startovka!I8,IF(C13="OB1",Startovka!I12,IF(C13="OB2",Startovka!I16,IF(C13="OB3",Startovka!I20))))</f>
        <v>0</v>
      </c>
      <c r="D7" s="82" t="b">
        <f>IF(E17="není"," ",IF(C13="OB-Z",Startovka!K8,IF(C13="OB1",Startovka!K12,IF(C13="OB2",Startovka!K16,IF(C13="OB3",Startovka!K20)))))</f>
        <v>0</v>
      </c>
      <c r="E7" s="82"/>
      <c r="F7" s="82"/>
      <c r="G7" s="82"/>
      <c r="H7" s="52"/>
      <c r="I7" s="53"/>
      <c r="J7" s="53"/>
      <c r="K7" s="53"/>
    </row>
    <row r="8" spans="1:11" ht="15.75" customHeight="1">
      <c r="A8" s="54"/>
      <c r="B8" s="55"/>
      <c r="C8" s="56"/>
      <c r="D8" s="57"/>
      <c r="E8" s="57"/>
      <c r="F8" s="57"/>
      <c r="G8" s="57"/>
      <c r="H8" s="48"/>
      <c r="I8" s="3"/>
      <c r="J8" s="3"/>
      <c r="K8" s="3"/>
    </row>
    <row r="9" spans="1:11" ht="19.5" customHeight="1">
      <c r="A9" s="84" t="s">
        <v>97</v>
      </c>
      <c r="B9" s="84"/>
      <c r="C9" s="58">
        <f>Startovka!B45</f>
        <v>0</v>
      </c>
      <c r="D9" s="85" t="s">
        <v>98</v>
      </c>
      <c r="E9" s="85"/>
      <c r="F9" s="85"/>
      <c r="G9" s="85"/>
      <c r="H9" s="3"/>
      <c r="I9" s="3"/>
      <c r="J9" s="3"/>
      <c r="K9" s="3"/>
    </row>
    <row r="10" spans="1:11" ht="19.5" customHeight="1">
      <c r="A10" s="84" t="s">
        <v>99</v>
      </c>
      <c r="B10" s="84"/>
      <c r="C10" s="58">
        <f>Startovka!C45</f>
        <v>0</v>
      </c>
      <c r="D10" s="86" t="s">
        <v>100</v>
      </c>
      <c r="E10" s="86"/>
      <c r="F10" s="86"/>
      <c r="G10" s="86"/>
      <c r="H10" s="3"/>
      <c r="I10" s="3"/>
      <c r="J10" s="3"/>
      <c r="K10" s="3"/>
    </row>
    <row r="11" spans="1:11" ht="19.5" customHeight="1">
      <c r="A11" s="84" t="s">
        <v>101</v>
      </c>
      <c r="B11" s="84"/>
      <c r="C11" s="58">
        <f>Startovka!D45</f>
        <v>0</v>
      </c>
      <c r="D11" s="86"/>
      <c r="E11" s="86"/>
      <c r="F11" s="86"/>
      <c r="G11" s="86"/>
      <c r="H11" s="3"/>
      <c r="I11" s="3"/>
      <c r="J11" s="3"/>
      <c r="K11" s="3"/>
    </row>
    <row r="12" spans="1:11" ht="19.5" customHeight="1">
      <c r="A12" s="84" t="s">
        <v>102</v>
      </c>
      <c r="B12" s="84"/>
      <c r="C12" s="58">
        <f>Startovka!A45</f>
        <v>0</v>
      </c>
      <c r="D12" s="86"/>
      <c r="E12" s="86"/>
      <c r="F12" s="86"/>
      <c r="G12" s="86"/>
      <c r="H12" s="3"/>
      <c r="I12" s="3"/>
      <c r="J12" s="3"/>
      <c r="K12" s="3"/>
    </row>
    <row r="13" spans="1:11" ht="19.5" customHeight="1">
      <c r="A13" s="84" t="s">
        <v>103</v>
      </c>
      <c r="B13" s="84"/>
      <c r="C13" s="58">
        <f>Startovka!E45</f>
        <v>0</v>
      </c>
      <c r="D13" s="87" t="s">
        <v>104</v>
      </c>
      <c r="E13" s="87"/>
      <c r="F13" s="87"/>
      <c r="G13" s="28"/>
      <c r="H13" s="3"/>
      <c r="I13" s="3"/>
      <c r="J13" s="3"/>
      <c r="K13" s="3"/>
    </row>
    <row r="14" spans="1:11" ht="19.5" customHeight="1">
      <c r="A14" s="84" t="s">
        <v>105</v>
      </c>
      <c r="B14" s="84"/>
      <c r="C14" s="59" t="str">
        <f>Výsledky!G45</f>
        <v>neurčeno</v>
      </c>
      <c r="D14" s="87" t="str">
        <f>IF(C13="OB3","Žlutá karta"," ")</f>
        <v> </v>
      </c>
      <c r="E14" s="87"/>
      <c r="F14" s="87"/>
      <c r="G14" s="28"/>
      <c r="H14" s="3"/>
      <c r="I14" s="3"/>
      <c r="J14" s="3"/>
      <c r="K14" s="3"/>
    </row>
    <row r="15" spans="1:11" ht="15" customHeight="1">
      <c r="A15" s="61"/>
      <c r="B15" s="57"/>
      <c r="C15" s="57"/>
      <c r="D15" s="62"/>
      <c r="E15" s="62"/>
      <c r="F15" s="62"/>
      <c r="G15" s="62"/>
      <c r="H15" s="48"/>
      <c r="I15" s="3"/>
      <c r="J15" s="3"/>
      <c r="K15" s="3"/>
    </row>
    <row r="16" spans="1:11" ht="47.25" customHeight="1">
      <c r="A16" s="63"/>
      <c r="B16" s="30" t="s">
        <v>52</v>
      </c>
      <c r="C16" s="30" t="s">
        <v>53</v>
      </c>
      <c r="D16" s="30" t="s">
        <v>106</v>
      </c>
      <c r="E16" s="30" t="s">
        <v>107</v>
      </c>
      <c r="F16" s="30" t="s">
        <v>54</v>
      </c>
      <c r="G16" s="30" t="s">
        <v>108</v>
      </c>
      <c r="H16" s="3"/>
      <c r="I16" s="3"/>
      <c r="J16" s="3"/>
      <c r="K16" s="3"/>
    </row>
    <row r="17" spans="1:11" ht="25.5" customHeight="1">
      <c r="A17" s="63"/>
      <c r="B17" s="64"/>
      <c r="C17" s="64"/>
      <c r="D17" s="65" t="b">
        <f>IF(C13="OB-Z",Startovka!I7,IF(C13="OB1",Startovka!I11,IF(C13="OB2",Startovka!I15,IF(C13="OB3",Startovka!I19))))</f>
        <v>0</v>
      </c>
      <c r="E17" s="65" t="b">
        <f>IF(C13="OB-Z",Startovka!K7,IF(C13="OB1",Startovka!K11,IF(C13="OB2",Startovka!K15,IF(C13="OB3",Startovka!K19))))</f>
        <v>0</v>
      </c>
      <c r="F17" s="64"/>
      <c r="G17" s="64"/>
      <c r="H17" s="3"/>
      <c r="I17" s="3"/>
      <c r="J17" s="3"/>
      <c r="K17" s="3"/>
    </row>
    <row r="18" spans="1:11" ht="15.75" customHeight="1">
      <c r="A18" s="63"/>
      <c r="B18" s="31">
        <v>1</v>
      </c>
      <c r="C18" s="32" t="str">
        <f>IF(C13="OB-Z",Cviky!B3,IF(C13="OB1",Cviky!F3,IF(C13="OB2",Cviky!J3,IF(C13="OB3",Cviky!N3," "))))</f>
        <v> </v>
      </c>
      <c r="D18" s="66"/>
      <c r="E18" s="66"/>
      <c r="F18" s="6" t="str">
        <f>IF(C13="OB-Z",Cviky!C3,IF(C13="OB1",Cviky!G3,IF(C13="OB2",Cviky!K3,IF(C13="OB3",Cviky!O3," "))))</f>
        <v> </v>
      </c>
      <c r="G18" s="67" t="e">
        <f>IF(E17="není",H18,I18)</f>
        <v>#VALUE!</v>
      </c>
      <c r="H18" s="68" t="e">
        <f aca="true" t="shared" si="0" ref="H18:H27">SUM(D18*F18)</f>
        <v>#VALUE!</v>
      </c>
      <c r="I18" s="68" t="e">
        <f aca="true" t="shared" si="1" ref="I18:I27">SUM(((D18+E18)*F18)/2)</f>
        <v>#VALUE!</v>
      </c>
      <c r="J18" s="3"/>
      <c r="K18" s="3"/>
    </row>
    <row r="19" spans="1:11" ht="15.75" customHeight="1">
      <c r="A19" s="63"/>
      <c r="B19" s="31">
        <v>2</v>
      </c>
      <c r="C19" s="32" t="str">
        <f>IF(C13="OB-Z",Cviky!B4,IF(C13="OB1",Cviky!F4,IF(C13="OB2",Cviky!J4,IF(C13="OB3",Cviky!N4," "))))</f>
        <v> </v>
      </c>
      <c r="D19" s="66"/>
      <c r="E19" s="66"/>
      <c r="F19" s="6" t="str">
        <f>IF(C13="OB-Z",Cviky!C4,IF(C13="OB1",Cviky!G4,IF(C13="OB2",Cviky!K4,IF(C13="OB3",Cviky!O4," "))))</f>
        <v> </v>
      </c>
      <c r="G19" s="67" t="e">
        <f>IF(E17="není",H19,I19)</f>
        <v>#VALUE!</v>
      </c>
      <c r="H19" s="68" t="e">
        <f t="shared" si="0"/>
        <v>#VALUE!</v>
      </c>
      <c r="I19" s="68" t="e">
        <f t="shared" si="1"/>
        <v>#VALUE!</v>
      </c>
      <c r="J19" s="3"/>
      <c r="K19" s="3"/>
    </row>
    <row r="20" spans="1:11" ht="15.75" customHeight="1">
      <c r="A20" s="63"/>
      <c r="B20" s="31">
        <v>3</v>
      </c>
      <c r="C20" s="32" t="str">
        <f>IF(C13="OB-Z",Cviky!B5,IF(C13="OB1",Cviky!F5,IF(C13="OB2",Cviky!J5,IF(C13="OB3",Cviky!N5," "))))</f>
        <v> </v>
      </c>
      <c r="D20" s="66"/>
      <c r="E20" s="66"/>
      <c r="F20" s="6" t="str">
        <f>IF(C13="OB-Z",Cviky!C5,IF(C13="OB1",Cviky!G5,IF(C13="OB2",Cviky!K5,IF(C13="OB3",Cviky!O5," "))))</f>
        <v> </v>
      </c>
      <c r="G20" s="67" t="e">
        <f>IF(E17="není",H20,I20)</f>
        <v>#VALUE!</v>
      </c>
      <c r="H20" s="68" t="e">
        <f t="shared" si="0"/>
        <v>#VALUE!</v>
      </c>
      <c r="I20" s="68" t="e">
        <f t="shared" si="1"/>
        <v>#VALUE!</v>
      </c>
      <c r="J20" s="3"/>
      <c r="K20" s="3"/>
    </row>
    <row r="21" spans="1:11" ht="15.75" customHeight="1">
      <c r="A21" s="63"/>
      <c r="B21" s="31">
        <v>4</v>
      </c>
      <c r="C21" s="32" t="str">
        <f>IF(C13="OB-Z",Cviky!B6,IF(C13="OB1",Cviky!F6,IF(C13="OB2",Cviky!J6,IF(C13="OB3",Cviky!N6," "))))</f>
        <v> </v>
      </c>
      <c r="D21" s="66"/>
      <c r="E21" s="66"/>
      <c r="F21" s="6" t="str">
        <f>IF(C13="OB-Z",Cviky!C6,IF(C13="OB1",Cviky!G6,IF(C13="OB2",Cviky!K6,IF(C13="OB3",Cviky!O6," "))))</f>
        <v> </v>
      </c>
      <c r="G21" s="67" t="e">
        <f>IF(E17="není",H21,I21)</f>
        <v>#VALUE!</v>
      </c>
      <c r="H21" s="68" t="e">
        <f t="shared" si="0"/>
        <v>#VALUE!</v>
      </c>
      <c r="I21" s="68" t="e">
        <f t="shared" si="1"/>
        <v>#VALUE!</v>
      </c>
      <c r="J21" s="3"/>
      <c r="K21" s="3"/>
    </row>
    <row r="22" spans="1:11" ht="15.75" customHeight="1">
      <c r="A22" s="63"/>
      <c r="B22" s="31">
        <v>5</v>
      </c>
      <c r="C22" s="32" t="str">
        <f>IF(C13="OB-Z",Cviky!B7,IF(C13="OB1",Cviky!F7,IF(C13="OB2",Cviky!J7,IF(C13="OB3",Cviky!N7," "))))</f>
        <v> </v>
      </c>
      <c r="D22" s="66"/>
      <c r="E22" s="66"/>
      <c r="F22" s="6" t="str">
        <f>IF(C13="OB-Z",Cviky!C7,IF(C13="OB1",Cviky!G7,IF(C13="OB2",Cviky!K7,IF(C13="OB3",Cviky!O7," "))))</f>
        <v> </v>
      </c>
      <c r="G22" s="67" t="e">
        <f>IF(E17="není",H22,I22)</f>
        <v>#VALUE!</v>
      </c>
      <c r="H22" s="68" t="e">
        <f t="shared" si="0"/>
        <v>#VALUE!</v>
      </c>
      <c r="I22" s="68" t="e">
        <f t="shared" si="1"/>
        <v>#VALUE!</v>
      </c>
      <c r="J22" s="3"/>
      <c r="K22" s="3"/>
    </row>
    <row r="23" spans="1:11" ht="15.75" customHeight="1">
      <c r="A23" s="63"/>
      <c r="B23" s="31">
        <v>6</v>
      </c>
      <c r="C23" s="32" t="str">
        <f>IF(C13="OB-Z",Cviky!B8,IF(C13="OB1",Cviky!F8,IF(C13="OB2",Cviky!J8,IF(C13="OB3",Cviky!N8," "))))</f>
        <v> </v>
      </c>
      <c r="D23" s="66"/>
      <c r="E23" s="66"/>
      <c r="F23" s="6" t="str">
        <f>IF(C13="OB-Z",Cviky!C8,IF(C13="OB1",Cviky!G8,IF(C13="OB2",Cviky!K8,IF(C13="OB3",Cviky!O8," "))))</f>
        <v> </v>
      </c>
      <c r="G23" s="67" t="e">
        <f>IF(E17="není",H23,I23)</f>
        <v>#VALUE!</v>
      </c>
      <c r="H23" s="68" t="e">
        <f t="shared" si="0"/>
        <v>#VALUE!</v>
      </c>
      <c r="I23" s="68" t="e">
        <f t="shared" si="1"/>
        <v>#VALUE!</v>
      </c>
      <c r="J23" s="3"/>
      <c r="K23" s="3"/>
    </row>
    <row r="24" spans="1:11" ht="15.75" customHeight="1">
      <c r="A24" s="63"/>
      <c r="B24" s="31">
        <v>7</v>
      </c>
      <c r="C24" s="32" t="str">
        <f>IF(C13="OB-Z",Cviky!B9,IF(C13="OB1",Cviky!F9,IF(C13="OB2",Cviky!J9,IF(C13="OB3",Cviky!N9," "))))</f>
        <v> </v>
      </c>
      <c r="D24" s="66"/>
      <c r="E24" s="66"/>
      <c r="F24" s="6" t="str">
        <f>IF(C13="OB-Z",Cviky!C9,IF(C13="OB1",Cviky!G9,IF(C13="OB2",Cviky!K9,IF(C13="OB3",Cviky!O9," "))))</f>
        <v> </v>
      </c>
      <c r="G24" s="67" t="e">
        <f>IF(E17="není",H24,I24)</f>
        <v>#VALUE!</v>
      </c>
      <c r="H24" s="68" t="e">
        <f t="shared" si="0"/>
        <v>#VALUE!</v>
      </c>
      <c r="I24" s="68" t="e">
        <f t="shared" si="1"/>
        <v>#VALUE!</v>
      </c>
      <c r="J24" s="3"/>
      <c r="K24" s="3"/>
    </row>
    <row r="25" spans="1:11" ht="15.75" customHeight="1">
      <c r="A25" s="63"/>
      <c r="B25" s="31">
        <v>8</v>
      </c>
      <c r="C25" s="32" t="str">
        <f>IF(C13="OB-Z",Cviky!B10,IF(C13="OB1",Cviky!F10,IF(C13="OB2",Cviky!J10,IF(C13="OB3",Cviky!N10," "))))</f>
        <v> </v>
      </c>
      <c r="D25" s="66"/>
      <c r="E25" s="66"/>
      <c r="F25" s="6" t="str">
        <f>IF(C13="OB-Z",Cviky!C10,IF(C13="OB1",Cviky!G10,IF(C13="OB2",Cviky!K10,IF(C13="OB3",Cviky!O10," "))))</f>
        <v> </v>
      </c>
      <c r="G25" s="67" t="e">
        <f>IF(E17="není",H25,I25)</f>
        <v>#VALUE!</v>
      </c>
      <c r="H25" s="68" t="e">
        <f t="shared" si="0"/>
        <v>#VALUE!</v>
      </c>
      <c r="I25" s="68" t="e">
        <f t="shared" si="1"/>
        <v>#VALUE!</v>
      </c>
      <c r="J25" s="3"/>
      <c r="K25" s="3"/>
    </row>
    <row r="26" spans="1:11" ht="15.75" customHeight="1">
      <c r="A26" s="63"/>
      <c r="B26" s="31">
        <v>9</v>
      </c>
      <c r="C26" s="32" t="str">
        <f>IF(C13="OB-Z",Cviky!B11,IF(C13="OB1",Cviky!F11,IF(C13="OB2",Cviky!J11,IF(C13="OB3",Cviky!N11," "))))</f>
        <v> </v>
      </c>
      <c r="D26" s="66"/>
      <c r="E26" s="66"/>
      <c r="F26" s="6" t="str">
        <f>IF(C13="OB-Z",Cviky!C11,IF(C13="OB1",Cviky!G11,IF(C13="OB2",Cviky!K11,IF(C13="OB3",Cviky!O11," "))))</f>
        <v> </v>
      </c>
      <c r="G26" s="67" t="e">
        <f>IF(E17="není",H26,I26)</f>
        <v>#VALUE!</v>
      </c>
      <c r="H26" s="68" t="e">
        <f t="shared" si="0"/>
        <v>#VALUE!</v>
      </c>
      <c r="I26" s="68" t="e">
        <f t="shared" si="1"/>
        <v>#VALUE!</v>
      </c>
      <c r="J26" s="3"/>
      <c r="K26" s="3"/>
    </row>
    <row r="27" spans="1:11" ht="15.75" customHeight="1">
      <c r="A27" s="63"/>
      <c r="B27" s="31">
        <v>10</v>
      </c>
      <c r="C27" s="32" t="str">
        <f>IF(C13="OB-Z",Cviky!B12,IF(C13="OB2",Cviky!J12,IF(C13="OB3",Cviky!N12," ")))</f>
        <v> </v>
      </c>
      <c r="D27" s="66"/>
      <c r="E27" s="66"/>
      <c r="F27" s="6" t="str">
        <f>IF(C13="OB-Z",Cviky!C12,IF(C13="OB1",Cviky!G12,IF(C13="OB2",Cviky!K12,IF(C13="OB3",Cviky!O12," "))))</f>
        <v> </v>
      </c>
      <c r="G27" s="67" t="e">
        <f>IF(E17="není",H27,I27)</f>
        <v>#VALUE!</v>
      </c>
      <c r="H27" s="68" t="e">
        <f t="shared" si="0"/>
        <v>#VALUE!</v>
      </c>
      <c r="I27" s="68" t="e">
        <f t="shared" si="1"/>
        <v>#VALUE!</v>
      </c>
      <c r="J27" s="3"/>
      <c r="K27" s="3"/>
    </row>
    <row r="28" spans="1:11" ht="15.75" customHeight="1">
      <c r="A28" s="63"/>
      <c r="B28" s="88" t="s">
        <v>109</v>
      </c>
      <c r="C28" s="88"/>
      <c r="D28" s="91" t="e">
        <f>IF(G13="ano","0",IF(G14="ano",H28-20,SUM(G18:G27)))</f>
        <v>#VALUE!</v>
      </c>
      <c r="E28" s="91"/>
      <c r="F28" s="91"/>
      <c r="G28" s="91"/>
      <c r="H28" s="68" t="e">
        <f>SUM(G18:G27)</f>
        <v>#VALUE!</v>
      </c>
      <c r="I28" s="68"/>
      <c r="J28" s="3"/>
      <c r="K28" s="3"/>
    </row>
    <row r="29" spans="1:11" ht="15.75" customHeight="1">
      <c r="A29" s="63"/>
      <c r="B29" s="88" t="s">
        <v>110</v>
      </c>
      <c r="C29" s="88"/>
      <c r="D29" s="93" t="e">
        <f>IF(G13="ano","Diskvalifikace",IF(Startovka!F2="N","Nenastoupil",IF(D28&gt;=256,"Výborně",IF(D28&gt;=224,"Velmi dobře",IF(D28&gt;=192,"Dobře",IF(D28&lt;=191.9,"Nehodnocen"," "))))))</f>
        <v>#VALUE!</v>
      </c>
      <c r="E29" s="93"/>
      <c r="F29" s="93"/>
      <c r="G29" s="93"/>
      <c r="H29" s="3"/>
      <c r="I29" s="3"/>
      <c r="J29" s="3"/>
      <c r="K29" s="3"/>
    </row>
    <row r="30" spans="1:11" ht="15" customHeight="1">
      <c r="A30" s="61"/>
      <c r="B30" s="69"/>
      <c r="C30" s="69"/>
      <c r="D30" s="69"/>
      <c r="E30" s="69"/>
      <c r="F30" s="69"/>
      <c r="G30" s="69"/>
      <c r="H30" s="48"/>
      <c r="I30" s="3"/>
      <c r="J30" s="3"/>
      <c r="K30" s="3"/>
    </row>
    <row r="31" spans="1:11" ht="15" customHeight="1">
      <c r="A31" s="61"/>
      <c r="B31" s="56"/>
      <c r="C31" s="56"/>
      <c r="D31" s="56"/>
      <c r="E31" s="56"/>
      <c r="F31" s="56"/>
      <c r="G31" s="56"/>
      <c r="H31" s="48"/>
      <c r="I31" s="3"/>
      <c r="J31" s="3"/>
      <c r="K31" s="3"/>
    </row>
    <row r="32" spans="1:11" ht="15" customHeight="1">
      <c r="A32" s="61"/>
      <c r="B32" s="56"/>
      <c r="C32" s="56"/>
      <c r="D32" s="56"/>
      <c r="E32" s="56"/>
      <c r="F32" s="56"/>
      <c r="G32" s="56"/>
      <c r="H32" s="48"/>
      <c r="I32" s="3"/>
      <c r="J32" s="3"/>
      <c r="K32" s="3"/>
    </row>
    <row r="33" spans="1:11" ht="15" customHeight="1">
      <c r="A33" s="61"/>
      <c r="B33" s="56"/>
      <c r="C33" s="56"/>
      <c r="D33" s="56"/>
      <c r="E33" s="56"/>
      <c r="F33" s="56"/>
      <c r="G33" s="56"/>
      <c r="H33" s="48"/>
      <c r="I33" s="3"/>
      <c r="J33" s="3"/>
      <c r="K33" s="3"/>
    </row>
    <row r="34" spans="1:11" ht="15" customHeight="1">
      <c r="A34" s="61"/>
      <c r="B34" s="56"/>
      <c r="C34" s="56"/>
      <c r="D34" s="56"/>
      <c r="E34" s="56"/>
      <c r="F34" s="56"/>
      <c r="G34" s="56"/>
      <c r="H34" s="48"/>
      <c r="I34" s="3"/>
      <c r="J34" s="3"/>
      <c r="K34" s="3"/>
    </row>
    <row r="35" spans="1:11" ht="15" customHeight="1">
      <c r="A35" s="61"/>
      <c r="B35" s="56"/>
      <c r="C35" s="56"/>
      <c r="D35" s="56"/>
      <c r="E35" s="56"/>
      <c r="F35" s="56"/>
      <c r="G35" s="56"/>
      <c r="H35" s="48"/>
      <c r="I35" s="3"/>
      <c r="J35" s="3"/>
      <c r="K35" s="3"/>
    </row>
    <row r="36" spans="1:11" ht="15" customHeight="1">
      <c r="A36" s="70"/>
      <c r="B36" s="57"/>
      <c r="C36" s="57"/>
      <c r="D36" s="57"/>
      <c r="E36" s="57"/>
      <c r="F36" s="57"/>
      <c r="G36" s="57"/>
      <c r="H36" s="48"/>
      <c r="I36" s="3"/>
      <c r="J36" s="3"/>
      <c r="K36" s="3"/>
    </row>
  </sheetData>
  <sheetProtection selectLockedCells="1" selectUnlockedCell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A1:G1"/>
    <mergeCell ref="A2:G2"/>
    <mergeCell ref="C3:G3"/>
    <mergeCell ref="C4:G4"/>
    <mergeCell ref="C5:G5"/>
    <mergeCell ref="D6:G6"/>
  </mergeCells>
  <conditionalFormatting sqref="D18:E27 G18:G27">
    <cfRule type="cellIs" priority="1" dxfId="0" operator="lessThan" stopIfTrue="1">
      <formula>0</formula>
    </cfRule>
  </conditionalFormatting>
  <printOptions/>
  <pageMargins left="0.11805555555555555" right="0.11805555555555555" top="0.19652777777777777" bottom="0.19652777777777777" header="0.5118055555555555" footer="0.19652777777777777"/>
  <pageSetup horizontalDpi="300" verticalDpi="300" orientation="landscape" scale="75"/>
  <headerFooter alignWithMargins="0">
    <oddFooter>&amp;C&amp;"Helvetica Neue,Běžné"&amp;12&amp;P</oddFooter>
  </headerFooter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K36"/>
  <sheetViews>
    <sheetView showGridLines="0" zoomScalePageLayoutView="0" workbookViewId="0" topLeftCell="A1">
      <selection activeCell="A1" sqref="A1"/>
    </sheetView>
  </sheetViews>
  <sheetFormatPr defaultColWidth="9.7109375" defaultRowHeight="15" customHeight="1"/>
  <cols>
    <col min="1" max="1" width="14.7109375" style="1" customWidth="1"/>
    <col min="2" max="2" width="7.57421875" style="1" customWidth="1"/>
    <col min="3" max="3" width="69.28125" style="1" customWidth="1"/>
    <col min="4" max="5" width="16.28125" style="1" customWidth="1"/>
    <col min="6" max="6" width="5.8515625" style="1" customWidth="1"/>
    <col min="7" max="7" width="17.7109375" style="1" customWidth="1"/>
    <col min="8" max="8" width="7.57421875" style="1" customWidth="1"/>
    <col min="9" max="9" width="8.7109375" style="1" customWidth="1"/>
    <col min="10" max="11" width="9.00390625" style="1" customWidth="1"/>
    <col min="12" max="16384" width="9.7109375" style="1" customWidth="1"/>
  </cols>
  <sheetData>
    <row r="1" spans="1:11" ht="21" customHeight="1">
      <c r="A1" s="78" t="s">
        <v>91</v>
      </c>
      <c r="B1" s="78"/>
      <c r="C1" s="78"/>
      <c r="D1" s="78"/>
      <c r="E1" s="78"/>
      <c r="F1" s="78"/>
      <c r="G1" s="78"/>
      <c r="H1" s="45"/>
      <c r="I1" s="3"/>
      <c r="J1" s="3"/>
      <c r="K1" s="3"/>
    </row>
    <row r="2" spans="1:11" ht="129.75" customHeight="1">
      <c r="A2" s="79"/>
      <c r="B2" s="79"/>
      <c r="C2" s="79"/>
      <c r="D2" s="79"/>
      <c r="E2" s="79"/>
      <c r="F2" s="79"/>
      <c r="G2" s="79"/>
      <c r="H2" s="45"/>
      <c r="I2" s="3"/>
      <c r="J2" s="3"/>
      <c r="K2" s="3"/>
    </row>
    <row r="3" spans="1:11" ht="15.75" customHeight="1">
      <c r="A3" s="46" t="s">
        <v>92</v>
      </c>
      <c r="B3" s="47"/>
      <c r="C3" s="80" t="str">
        <f>Startovka!I2</f>
        <v>Dana Háková </v>
      </c>
      <c r="D3" s="80"/>
      <c r="E3" s="80"/>
      <c r="F3" s="80"/>
      <c r="G3" s="80"/>
      <c r="H3" s="48"/>
      <c r="I3" s="3"/>
      <c r="J3" s="3"/>
      <c r="K3" s="3"/>
    </row>
    <row r="4" spans="1:11" ht="15.75" customHeight="1">
      <c r="A4" s="46" t="s">
        <v>93</v>
      </c>
      <c r="B4" s="47"/>
      <c r="C4" s="80" t="str">
        <f>Startovka!I3</f>
        <v>Zkoušky Obedience Chomutov </v>
      </c>
      <c r="D4" s="80"/>
      <c r="E4" s="80"/>
      <c r="F4" s="80"/>
      <c r="G4" s="80"/>
      <c r="H4" s="48"/>
      <c r="I4" s="3"/>
      <c r="J4" s="3"/>
      <c r="K4" s="3"/>
    </row>
    <row r="5" spans="1:11" ht="15.75" customHeight="1">
      <c r="A5" s="46" t="s">
        <v>94</v>
      </c>
      <c r="B5" s="47"/>
      <c r="C5" s="81">
        <f>Startovka!I4</f>
        <v>45444</v>
      </c>
      <c r="D5" s="81"/>
      <c r="E5" s="81"/>
      <c r="F5" s="81"/>
      <c r="G5" s="81"/>
      <c r="H5" s="49"/>
      <c r="I5" s="50"/>
      <c r="J5" s="50"/>
      <c r="K5" s="50"/>
    </row>
    <row r="6" spans="1:11" ht="15.75" customHeight="1">
      <c r="A6" s="46" t="s">
        <v>95</v>
      </c>
      <c r="B6" s="47"/>
      <c r="C6" s="51" t="b">
        <f>D17</f>
        <v>0</v>
      </c>
      <c r="D6" s="82" t="b">
        <f>IF(E17="není"," ",E17)</f>
        <v>0</v>
      </c>
      <c r="E6" s="82"/>
      <c r="F6" s="82"/>
      <c r="G6" s="82"/>
      <c r="H6" s="83"/>
      <c r="I6" s="83"/>
      <c r="J6" s="83"/>
      <c r="K6" s="83"/>
    </row>
    <row r="7" spans="1:11" ht="15.75" customHeight="1">
      <c r="A7" s="46" t="s">
        <v>96</v>
      </c>
      <c r="B7" s="47"/>
      <c r="C7" s="51" t="b">
        <f>IF(C13="OB-Z",Startovka!I8,IF(C13="OB1",Startovka!I12,IF(C13="OB2",Startovka!I16,IF(C13="OB3",Startovka!I20))))</f>
        <v>0</v>
      </c>
      <c r="D7" s="82" t="b">
        <f>IF(E17="není"," ",IF(C13="OB-Z",Startovka!K8,IF(C13="OB1",Startovka!K12,IF(C13="OB2",Startovka!K16,IF(C13="OB3",Startovka!K20)))))</f>
        <v>0</v>
      </c>
      <c r="E7" s="82"/>
      <c r="F7" s="82"/>
      <c r="G7" s="82"/>
      <c r="H7" s="52"/>
      <c r="I7" s="53"/>
      <c r="J7" s="53"/>
      <c r="K7" s="53"/>
    </row>
    <row r="8" spans="1:11" ht="15.75" customHeight="1">
      <c r="A8" s="54"/>
      <c r="B8" s="55"/>
      <c r="C8" s="56"/>
      <c r="D8" s="57"/>
      <c r="E8" s="57"/>
      <c r="F8" s="57"/>
      <c r="G8" s="57"/>
      <c r="H8" s="48"/>
      <c r="I8" s="3"/>
      <c r="J8" s="3"/>
      <c r="K8" s="3"/>
    </row>
    <row r="9" spans="1:11" ht="19.5" customHeight="1">
      <c r="A9" s="84" t="s">
        <v>97</v>
      </c>
      <c r="B9" s="84"/>
      <c r="C9" s="58">
        <f>Startovka!B46</f>
        <v>0</v>
      </c>
      <c r="D9" s="85" t="s">
        <v>98</v>
      </c>
      <c r="E9" s="85"/>
      <c r="F9" s="85"/>
      <c r="G9" s="85"/>
      <c r="H9" s="3"/>
      <c r="I9" s="3"/>
      <c r="J9" s="3"/>
      <c r="K9" s="3"/>
    </row>
    <row r="10" spans="1:11" ht="19.5" customHeight="1">
      <c r="A10" s="84" t="s">
        <v>99</v>
      </c>
      <c r="B10" s="84"/>
      <c r="C10" s="58">
        <f>Startovka!C46</f>
        <v>0</v>
      </c>
      <c r="D10" s="86" t="s">
        <v>100</v>
      </c>
      <c r="E10" s="86"/>
      <c r="F10" s="86"/>
      <c r="G10" s="86"/>
      <c r="H10" s="3"/>
      <c r="I10" s="3"/>
      <c r="J10" s="3"/>
      <c r="K10" s="3"/>
    </row>
    <row r="11" spans="1:11" ht="19.5" customHeight="1">
      <c r="A11" s="84" t="s">
        <v>101</v>
      </c>
      <c r="B11" s="84"/>
      <c r="C11" s="58">
        <f>Startovka!D46</f>
        <v>0</v>
      </c>
      <c r="D11" s="86"/>
      <c r="E11" s="86"/>
      <c r="F11" s="86"/>
      <c r="G11" s="86"/>
      <c r="H11" s="3"/>
      <c r="I11" s="3"/>
      <c r="J11" s="3"/>
      <c r="K11" s="3"/>
    </row>
    <row r="12" spans="1:11" ht="19.5" customHeight="1">
      <c r="A12" s="84" t="s">
        <v>102</v>
      </c>
      <c r="B12" s="84"/>
      <c r="C12" s="58">
        <f>Startovka!A46</f>
        <v>0</v>
      </c>
      <c r="D12" s="86"/>
      <c r="E12" s="86"/>
      <c r="F12" s="86"/>
      <c r="G12" s="86"/>
      <c r="H12" s="3"/>
      <c r="I12" s="3"/>
      <c r="J12" s="3"/>
      <c r="K12" s="3"/>
    </row>
    <row r="13" spans="1:11" ht="19.5" customHeight="1">
      <c r="A13" s="84" t="s">
        <v>103</v>
      </c>
      <c r="B13" s="84"/>
      <c r="C13" s="58">
        <f>Startovka!E46</f>
        <v>0</v>
      </c>
      <c r="D13" s="87" t="s">
        <v>104</v>
      </c>
      <c r="E13" s="87"/>
      <c r="F13" s="87"/>
      <c r="G13" s="28"/>
      <c r="H13" s="3"/>
      <c r="I13" s="3"/>
      <c r="J13" s="3"/>
      <c r="K13" s="3"/>
    </row>
    <row r="14" spans="1:11" ht="19.5" customHeight="1">
      <c r="A14" s="84" t="s">
        <v>105</v>
      </c>
      <c r="B14" s="84"/>
      <c r="C14" s="59" t="str">
        <f>Výsledky!G46</f>
        <v>neurčeno</v>
      </c>
      <c r="D14" s="87" t="str">
        <f>IF(C13="OB3","Žlutá karta"," ")</f>
        <v> </v>
      </c>
      <c r="E14" s="87"/>
      <c r="F14" s="87"/>
      <c r="G14" s="28"/>
      <c r="H14" s="3"/>
      <c r="I14" s="3"/>
      <c r="J14" s="3"/>
      <c r="K14" s="3"/>
    </row>
    <row r="15" spans="1:11" ht="15" customHeight="1">
      <c r="A15" s="61"/>
      <c r="B15" s="57"/>
      <c r="C15" s="57"/>
      <c r="D15" s="62"/>
      <c r="E15" s="62"/>
      <c r="F15" s="62"/>
      <c r="G15" s="62"/>
      <c r="H15" s="48"/>
      <c r="I15" s="3"/>
      <c r="J15" s="3"/>
      <c r="K15" s="3"/>
    </row>
    <row r="16" spans="1:11" ht="47.25" customHeight="1">
      <c r="A16" s="63"/>
      <c r="B16" s="30" t="s">
        <v>52</v>
      </c>
      <c r="C16" s="30" t="s">
        <v>53</v>
      </c>
      <c r="D16" s="30" t="s">
        <v>106</v>
      </c>
      <c r="E16" s="30" t="s">
        <v>107</v>
      </c>
      <c r="F16" s="30" t="s">
        <v>54</v>
      </c>
      <c r="G16" s="30" t="s">
        <v>108</v>
      </c>
      <c r="H16" s="3"/>
      <c r="I16" s="3"/>
      <c r="J16" s="3"/>
      <c r="K16" s="3"/>
    </row>
    <row r="17" spans="1:11" ht="25.5" customHeight="1">
      <c r="A17" s="63"/>
      <c r="B17" s="64"/>
      <c r="C17" s="64"/>
      <c r="D17" s="65" t="b">
        <f>IF(C13="OB-Z",Startovka!I7,IF(C13="OB1",Startovka!I11,IF(C13="OB2",Startovka!I15,IF(C13="OB3",Startovka!I19))))</f>
        <v>0</v>
      </c>
      <c r="E17" s="65" t="b">
        <f>IF(C13="OB-Z",Startovka!K7,IF(C13="OB1",Startovka!K11,IF(C13="OB2",Startovka!K15,IF(C13="OB3",Startovka!K19))))</f>
        <v>0</v>
      </c>
      <c r="F17" s="64"/>
      <c r="G17" s="64"/>
      <c r="H17" s="3"/>
      <c r="I17" s="3"/>
      <c r="J17" s="3"/>
      <c r="K17" s="3"/>
    </row>
    <row r="18" spans="1:11" ht="15.75" customHeight="1">
      <c r="A18" s="63"/>
      <c r="B18" s="31">
        <v>1</v>
      </c>
      <c r="C18" s="32" t="str">
        <f>IF(C13="OB-Z",Cviky!B3,IF(C13="OB1",Cviky!F3,IF(C13="OB2",Cviky!J3,IF(C13="OB3",Cviky!N3," "))))</f>
        <v> </v>
      </c>
      <c r="D18" s="66"/>
      <c r="E18" s="66"/>
      <c r="F18" s="6" t="str">
        <f>IF(C13="OB-Z",Cviky!C3,IF(C13="OB1",Cviky!G3,IF(C13="OB2",Cviky!K3,IF(C13="OB3",Cviky!O3," "))))</f>
        <v> </v>
      </c>
      <c r="G18" s="67" t="e">
        <f>IF(E17="není",H18,I18)</f>
        <v>#VALUE!</v>
      </c>
      <c r="H18" s="68" t="e">
        <f aca="true" t="shared" si="0" ref="H18:H27">SUM(D18*F18)</f>
        <v>#VALUE!</v>
      </c>
      <c r="I18" s="68" t="e">
        <f aca="true" t="shared" si="1" ref="I18:I27">SUM(((D18+E18)*F18)/2)</f>
        <v>#VALUE!</v>
      </c>
      <c r="J18" s="3"/>
      <c r="K18" s="3"/>
    </row>
    <row r="19" spans="1:11" ht="15.75" customHeight="1">
      <c r="A19" s="63"/>
      <c r="B19" s="31">
        <v>2</v>
      </c>
      <c r="C19" s="32" t="str">
        <f>IF(C13="OB-Z",Cviky!B4,IF(C13="OB1",Cviky!F4,IF(C13="OB2",Cviky!J4,IF(C13="OB3",Cviky!N4," "))))</f>
        <v> </v>
      </c>
      <c r="D19" s="66"/>
      <c r="E19" s="66"/>
      <c r="F19" s="6" t="str">
        <f>IF(C13="OB-Z",Cviky!C4,IF(C13="OB1",Cviky!G4,IF(C13="OB2",Cviky!K4,IF(C13="OB3",Cviky!O4," "))))</f>
        <v> </v>
      </c>
      <c r="G19" s="67" t="e">
        <f>IF(E17="není",H19,I19)</f>
        <v>#VALUE!</v>
      </c>
      <c r="H19" s="68" t="e">
        <f t="shared" si="0"/>
        <v>#VALUE!</v>
      </c>
      <c r="I19" s="68" t="e">
        <f t="shared" si="1"/>
        <v>#VALUE!</v>
      </c>
      <c r="J19" s="3"/>
      <c r="K19" s="3"/>
    </row>
    <row r="20" spans="1:11" ht="15.75" customHeight="1">
      <c r="A20" s="63"/>
      <c r="B20" s="31">
        <v>3</v>
      </c>
      <c r="C20" s="32" t="str">
        <f>IF(C13="OB-Z",Cviky!B5,IF(C13="OB1",Cviky!F5,IF(C13="OB2",Cviky!J5,IF(C13="OB3",Cviky!N5," "))))</f>
        <v> </v>
      </c>
      <c r="D20" s="66"/>
      <c r="E20" s="66"/>
      <c r="F20" s="6" t="str">
        <f>IF(C13="OB-Z",Cviky!C5,IF(C13="OB1",Cviky!G5,IF(C13="OB2",Cviky!K5,IF(C13="OB3",Cviky!O5," "))))</f>
        <v> </v>
      </c>
      <c r="G20" s="67" t="e">
        <f>IF(E17="není",H20,I20)</f>
        <v>#VALUE!</v>
      </c>
      <c r="H20" s="68" t="e">
        <f t="shared" si="0"/>
        <v>#VALUE!</v>
      </c>
      <c r="I20" s="68" t="e">
        <f t="shared" si="1"/>
        <v>#VALUE!</v>
      </c>
      <c r="J20" s="3"/>
      <c r="K20" s="3"/>
    </row>
    <row r="21" spans="1:11" ht="15.75" customHeight="1">
      <c r="A21" s="63"/>
      <c r="B21" s="31">
        <v>4</v>
      </c>
      <c r="C21" s="32" t="str">
        <f>IF(C13="OB-Z",Cviky!B6,IF(C13="OB1",Cviky!F6,IF(C13="OB2",Cviky!J6,IF(C13="OB3",Cviky!N6," "))))</f>
        <v> </v>
      </c>
      <c r="D21" s="66"/>
      <c r="E21" s="66"/>
      <c r="F21" s="6" t="str">
        <f>IF(C13="OB-Z",Cviky!C6,IF(C13="OB1",Cviky!G6,IF(C13="OB2",Cviky!K6,IF(C13="OB3",Cviky!O6," "))))</f>
        <v> </v>
      </c>
      <c r="G21" s="67" t="e">
        <f>IF(E17="není",H21,I21)</f>
        <v>#VALUE!</v>
      </c>
      <c r="H21" s="68" t="e">
        <f t="shared" si="0"/>
        <v>#VALUE!</v>
      </c>
      <c r="I21" s="68" t="e">
        <f t="shared" si="1"/>
        <v>#VALUE!</v>
      </c>
      <c r="J21" s="3"/>
      <c r="K21" s="3"/>
    </row>
    <row r="22" spans="1:11" ht="15.75" customHeight="1">
      <c r="A22" s="63"/>
      <c r="B22" s="31">
        <v>5</v>
      </c>
      <c r="C22" s="32" t="str">
        <f>IF(C13="OB-Z",Cviky!B7,IF(C13="OB1",Cviky!F7,IF(C13="OB2",Cviky!J7,IF(C13="OB3",Cviky!N7," "))))</f>
        <v> </v>
      </c>
      <c r="D22" s="66"/>
      <c r="E22" s="66"/>
      <c r="F22" s="6" t="str">
        <f>IF(C13="OB-Z",Cviky!C7,IF(C13="OB1",Cviky!G7,IF(C13="OB2",Cviky!K7,IF(C13="OB3",Cviky!O7," "))))</f>
        <v> </v>
      </c>
      <c r="G22" s="67" t="e">
        <f>IF(E17="není",H22,I22)</f>
        <v>#VALUE!</v>
      </c>
      <c r="H22" s="68" t="e">
        <f t="shared" si="0"/>
        <v>#VALUE!</v>
      </c>
      <c r="I22" s="68" t="e">
        <f t="shared" si="1"/>
        <v>#VALUE!</v>
      </c>
      <c r="J22" s="3"/>
      <c r="K22" s="3"/>
    </row>
    <row r="23" spans="1:11" ht="15.75" customHeight="1">
      <c r="A23" s="63"/>
      <c r="B23" s="31">
        <v>6</v>
      </c>
      <c r="C23" s="32" t="str">
        <f>IF(C13="OB-Z",Cviky!B8,IF(C13="OB1",Cviky!F8,IF(C13="OB2",Cviky!J8,IF(C13="OB3",Cviky!N8," "))))</f>
        <v> </v>
      </c>
      <c r="D23" s="66"/>
      <c r="E23" s="66"/>
      <c r="F23" s="6" t="str">
        <f>IF(C13="OB-Z",Cviky!C8,IF(C13="OB1",Cviky!G8,IF(C13="OB2",Cviky!K8,IF(C13="OB3",Cviky!O8," "))))</f>
        <v> </v>
      </c>
      <c r="G23" s="67" t="e">
        <f>IF(E17="není",H23,I23)</f>
        <v>#VALUE!</v>
      </c>
      <c r="H23" s="68" t="e">
        <f t="shared" si="0"/>
        <v>#VALUE!</v>
      </c>
      <c r="I23" s="68" t="e">
        <f t="shared" si="1"/>
        <v>#VALUE!</v>
      </c>
      <c r="J23" s="3"/>
      <c r="K23" s="3"/>
    </row>
    <row r="24" spans="1:11" ht="15.75" customHeight="1">
      <c r="A24" s="63"/>
      <c r="B24" s="31">
        <v>7</v>
      </c>
      <c r="C24" s="32" t="str">
        <f>IF(C13="OB-Z",Cviky!B9,IF(C13="OB1",Cviky!F9,IF(C13="OB2",Cviky!J9,IF(C13="OB3",Cviky!N9," "))))</f>
        <v> </v>
      </c>
      <c r="D24" s="66"/>
      <c r="E24" s="66"/>
      <c r="F24" s="6" t="str">
        <f>IF(C13="OB-Z",Cviky!C9,IF(C13="OB1",Cviky!G9,IF(C13="OB2",Cviky!K9,IF(C13="OB3",Cviky!O9," "))))</f>
        <v> </v>
      </c>
      <c r="G24" s="67" t="e">
        <f>IF(E17="není",H24,I24)</f>
        <v>#VALUE!</v>
      </c>
      <c r="H24" s="68" t="e">
        <f t="shared" si="0"/>
        <v>#VALUE!</v>
      </c>
      <c r="I24" s="68" t="e">
        <f t="shared" si="1"/>
        <v>#VALUE!</v>
      </c>
      <c r="J24" s="3"/>
      <c r="K24" s="3"/>
    </row>
    <row r="25" spans="1:11" ht="15.75" customHeight="1">
      <c r="A25" s="63"/>
      <c r="B25" s="31">
        <v>8</v>
      </c>
      <c r="C25" s="32" t="str">
        <f>IF(C13="OB-Z",Cviky!B10,IF(C13="OB1",Cviky!F10,IF(C13="OB2",Cviky!J10,IF(C13="OB3",Cviky!N10," "))))</f>
        <v> </v>
      </c>
      <c r="D25" s="66"/>
      <c r="E25" s="66"/>
      <c r="F25" s="6" t="str">
        <f>IF(C13="OB-Z",Cviky!C10,IF(C13="OB1",Cviky!G10,IF(C13="OB2",Cviky!K10,IF(C13="OB3",Cviky!O10," "))))</f>
        <v> </v>
      </c>
      <c r="G25" s="67" t="e">
        <f>IF(E17="není",H25,I25)</f>
        <v>#VALUE!</v>
      </c>
      <c r="H25" s="68" t="e">
        <f t="shared" si="0"/>
        <v>#VALUE!</v>
      </c>
      <c r="I25" s="68" t="e">
        <f t="shared" si="1"/>
        <v>#VALUE!</v>
      </c>
      <c r="J25" s="3"/>
      <c r="K25" s="3"/>
    </row>
    <row r="26" spans="1:11" ht="15.75" customHeight="1">
      <c r="A26" s="63"/>
      <c r="B26" s="31">
        <v>9</v>
      </c>
      <c r="C26" s="32" t="str">
        <f>IF(C13="OB-Z",Cviky!B11,IF(C13="OB1",Cviky!F11,IF(C13="OB2",Cviky!J11,IF(C13="OB3",Cviky!N11," "))))</f>
        <v> </v>
      </c>
      <c r="D26" s="66"/>
      <c r="E26" s="66"/>
      <c r="F26" s="6" t="str">
        <f>IF(C13="OB-Z",Cviky!C11,IF(C13="OB1",Cviky!G11,IF(C13="OB2",Cviky!K11,IF(C13="OB3",Cviky!O11," "))))</f>
        <v> </v>
      </c>
      <c r="G26" s="67" t="e">
        <f>IF(E17="není",H26,I26)</f>
        <v>#VALUE!</v>
      </c>
      <c r="H26" s="68" t="e">
        <f t="shared" si="0"/>
        <v>#VALUE!</v>
      </c>
      <c r="I26" s="68" t="e">
        <f t="shared" si="1"/>
        <v>#VALUE!</v>
      </c>
      <c r="J26" s="3"/>
      <c r="K26" s="3"/>
    </row>
    <row r="27" spans="1:11" ht="15.75" customHeight="1">
      <c r="A27" s="63"/>
      <c r="B27" s="31">
        <v>10</v>
      </c>
      <c r="C27" s="32" t="str">
        <f>IF(C13="OB-Z",Cviky!B12,IF(C13="OB2",Cviky!J12,IF(C13="OB3",Cviky!N12," ")))</f>
        <v> </v>
      </c>
      <c r="D27" s="66"/>
      <c r="E27" s="66"/>
      <c r="F27" s="6" t="str">
        <f>IF(C13="OB-Z",Cviky!C12,IF(C13="OB1",Cviky!G12,IF(C13="OB2",Cviky!K12,IF(C13="OB3",Cviky!O12," "))))</f>
        <v> </v>
      </c>
      <c r="G27" s="67" t="e">
        <f>IF(E17="není",H27,I27)</f>
        <v>#VALUE!</v>
      </c>
      <c r="H27" s="68" t="e">
        <f t="shared" si="0"/>
        <v>#VALUE!</v>
      </c>
      <c r="I27" s="68" t="e">
        <f t="shared" si="1"/>
        <v>#VALUE!</v>
      </c>
      <c r="J27" s="3"/>
      <c r="K27" s="3"/>
    </row>
    <row r="28" spans="1:11" ht="15.75" customHeight="1">
      <c r="A28" s="63"/>
      <c r="B28" s="88" t="s">
        <v>109</v>
      </c>
      <c r="C28" s="88"/>
      <c r="D28" s="91" t="e">
        <f>IF(G13="ano","0",IF(G14="ano",H28-20,SUM(G18:G27)))</f>
        <v>#VALUE!</v>
      </c>
      <c r="E28" s="91"/>
      <c r="F28" s="91"/>
      <c r="G28" s="91"/>
      <c r="H28" s="68" t="e">
        <f>SUM(G18:G27)</f>
        <v>#VALUE!</v>
      </c>
      <c r="I28" s="68"/>
      <c r="J28" s="3"/>
      <c r="K28" s="3"/>
    </row>
    <row r="29" spans="1:11" ht="15.75" customHeight="1">
      <c r="A29" s="63"/>
      <c r="B29" s="88" t="s">
        <v>110</v>
      </c>
      <c r="C29" s="88"/>
      <c r="D29" s="93" t="e">
        <f>IF(G13="ano","Diskvalifikace",IF(Startovka!F2="N","Nenastoupil",IF(D28&gt;=256,"Výborně",IF(D28&gt;=224,"Velmi dobře",IF(D28&gt;=192,"Dobře",IF(D28&lt;=191.9,"Nehodnocen"," "))))))</f>
        <v>#VALUE!</v>
      </c>
      <c r="E29" s="93"/>
      <c r="F29" s="93"/>
      <c r="G29" s="93"/>
      <c r="H29" s="3"/>
      <c r="I29" s="3"/>
      <c r="J29" s="3"/>
      <c r="K29" s="3"/>
    </row>
    <row r="30" spans="1:11" ht="15" customHeight="1">
      <c r="A30" s="61"/>
      <c r="B30" s="69"/>
      <c r="C30" s="69"/>
      <c r="D30" s="69"/>
      <c r="E30" s="69"/>
      <c r="F30" s="69"/>
      <c r="G30" s="69"/>
      <c r="H30" s="48"/>
      <c r="I30" s="3"/>
      <c r="J30" s="3"/>
      <c r="K30" s="3"/>
    </row>
    <row r="31" spans="1:11" ht="15" customHeight="1">
      <c r="A31" s="61"/>
      <c r="B31" s="56"/>
      <c r="C31" s="56"/>
      <c r="D31" s="56"/>
      <c r="E31" s="56"/>
      <c r="F31" s="56"/>
      <c r="G31" s="56"/>
      <c r="H31" s="48"/>
      <c r="I31" s="3"/>
      <c r="J31" s="3"/>
      <c r="K31" s="3"/>
    </row>
    <row r="32" spans="1:11" ht="15" customHeight="1">
      <c r="A32" s="61"/>
      <c r="B32" s="56"/>
      <c r="C32" s="56"/>
      <c r="D32" s="56"/>
      <c r="E32" s="56"/>
      <c r="F32" s="56"/>
      <c r="G32" s="56"/>
      <c r="H32" s="48"/>
      <c r="I32" s="3"/>
      <c r="J32" s="3"/>
      <c r="K32" s="3"/>
    </row>
    <row r="33" spans="1:11" ht="15" customHeight="1">
      <c r="A33" s="61"/>
      <c r="B33" s="56"/>
      <c r="C33" s="56"/>
      <c r="D33" s="56"/>
      <c r="E33" s="56"/>
      <c r="F33" s="56"/>
      <c r="G33" s="56"/>
      <c r="H33" s="48"/>
      <c r="I33" s="3"/>
      <c r="J33" s="3"/>
      <c r="K33" s="3"/>
    </row>
    <row r="34" spans="1:11" ht="15" customHeight="1">
      <c r="A34" s="61"/>
      <c r="B34" s="56"/>
      <c r="C34" s="56"/>
      <c r="D34" s="56"/>
      <c r="E34" s="56"/>
      <c r="F34" s="56"/>
      <c r="G34" s="56"/>
      <c r="H34" s="48"/>
      <c r="I34" s="3"/>
      <c r="J34" s="3"/>
      <c r="K34" s="3"/>
    </row>
    <row r="35" spans="1:11" ht="15" customHeight="1">
      <c r="A35" s="61"/>
      <c r="B35" s="56"/>
      <c r="C35" s="56"/>
      <c r="D35" s="56"/>
      <c r="E35" s="56"/>
      <c r="F35" s="56"/>
      <c r="G35" s="56"/>
      <c r="H35" s="48"/>
      <c r="I35" s="3"/>
      <c r="J35" s="3"/>
      <c r="K35" s="3"/>
    </row>
    <row r="36" spans="1:11" ht="15" customHeight="1">
      <c r="A36" s="70"/>
      <c r="B36" s="57"/>
      <c r="C36" s="57"/>
      <c r="D36" s="57"/>
      <c r="E36" s="57"/>
      <c r="F36" s="57"/>
      <c r="G36" s="57"/>
      <c r="H36" s="48"/>
      <c r="I36" s="3"/>
      <c r="J36" s="3"/>
      <c r="K36" s="3"/>
    </row>
  </sheetData>
  <sheetProtection selectLockedCells="1" selectUnlockedCell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A1:G1"/>
    <mergeCell ref="A2:G2"/>
    <mergeCell ref="C3:G3"/>
    <mergeCell ref="C4:G4"/>
    <mergeCell ref="C5:G5"/>
    <mergeCell ref="D6:G6"/>
  </mergeCells>
  <conditionalFormatting sqref="D18:E27 G18:G27">
    <cfRule type="cellIs" priority="1" dxfId="0" operator="lessThan" stopIfTrue="1">
      <formula>0</formula>
    </cfRule>
  </conditionalFormatting>
  <printOptions/>
  <pageMargins left="0.11805555555555555" right="0.11805555555555555" top="0.19652777777777777" bottom="0.19652777777777777" header="0.5118055555555555" footer="0.19652777777777777"/>
  <pageSetup horizontalDpi="300" verticalDpi="300" orientation="landscape" scale="75"/>
  <headerFooter alignWithMargins="0">
    <oddFooter>&amp;C&amp;"Helvetica Neue,Běžné"&amp;12&amp;P</oddFooter>
  </headerFooter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K36"/>
  <sheetViews>
    <sheetView showGridLines="0" zoomScalePageLayoutView="0" workbookViewId="0" topLeftCell="A1">
      <selection activeCell="A1" sqref="A1"/>
    </sheetView>
  </sheetViews>
  <sheetFormatPr defaultColWidth="9.7109375" defaultRowHeight="15" customHeight="1"/>
  <cols>
    <col min="1" max="1" width="14.7109375" style="1" customWidth="1"/>
    <col min="2" max="2" width="7.57421875" style="1" customWidth="1"/>
    <col min="3" max="3" width="69.28125" style="1" customWidth="1"/>
    <col min="4" max="5" width="16.28125" style="1" customWidth="1"/>
    <col min="6" max="6" width="5.8515625" style="1" customWidth="1"/>
    <col min="7" max="7" width="17.7109375" style="1" customWidth="1"/>
    <col min="8" max="8" width="7.57421875" style="1" customWidth="1"/>
    <col min="9" max="9" width="8.7109375" style="1" customWidth="1"/>
    <col min="10" max="11" width="9.00390625" style="1" customWidth="1"/>
    <col min="12" max="16384" width="9.7109375" style="1" customWidth="1"/>
  </cols>
  <sheetData>
    <row r="1" spans="1:11" ht="21" customHeight="1">
      <c r="A1" s="78" t="s">
        <v>91</v>
      </c>
      <c r="B1" s="78"/>
      <c r="C1" s="78"/>
      <c r="D1" s="78"/>
      <c r="E1" s="78"/>
      <c r="F1" s="78"/>
      <c r="G1" s="78"/>
      <c r="H1" s="45"/>
      <c r="I1" s="3"/>
      <c r="J1" s="3"/>
      <c r="K1" s="3"/>
    </row>
    <row r="2" spans="1:11" ht="129.75" customHeight="1">
      <c r="A2" s="79"/>
      <c r="B2" s="79"/>
      <c r="C2" s="79"/>
      <c r="D2" s="79"/>
      <c r="E2" s="79"/>
      <c r="F2" s="79"/>
      <c r="G2" s="79"/>
      <c r="H2" s="45"/>
      <c r="I2" s="3"/>
      <c r="J2" s="3"/>
      <c r="K2" s="3"/>
    </row>
    <row r="3" spans="1:11" ht="15.75" customHeight="1">
      <c r="A3" s="46" t="s">
        <v>92</v>
      </c>
      <c r="B3" s="47"/>
      <c r="C3" s="80" t="str">
        <f>Startovka!I2</f>
        <v>Dana Háková </v>
      </c>
      <c r="D3" s="80"/>
      <c r="E3" s="80"/>
      <c r="F3" s="80"/>
      <c r="G3" s="80"/>
      <c r="H3" s="48"/>
      <c r="I3" s="3"/>
      <c r="J3" s="3"/>
      <c r="K3" s="3"/>
    </row>
    <row r="4" spans="1:11" ht="15.75" customHeight="1">
      <c r="A4" s="46" t="s">
        <v>93</v>
      </c>
      <c r="B4" s="47"/>
      <c r="C4" s="80" t="str">
        <f>Startovka!I3</f>
        <v>Zkoušky Obedience Chomutov </v>
      </c>
      <c r="D4" s="80"/>
      <c r="E4" s="80"/>
      <c r="F4" s="80"/>
      <c r="G4" s="80"/>
      <c r="H4" s="48"/>
      <c r="I4" s="3"/>
      <c r="J4" s="3"/>
      <c r="K4" s="3"/>
    </row>
    <row r="5" spans="1:11" ht="15.75" customHeight="1">
      <c r="A5" s="46" t="s">
        <v>94</v>
      </c>
      <c r="B5" s="47"/>
      <c r="C5" s="81">
        <f>Startovka!I4</f>
        <v>45444</v>
      </c>
      <c r="D5" s="81"/>
      <c r="E5" s="81"/>
      <c r="F5" s="81"/>
      <c r="G5" s="81"/>
      <c r="H5" s="49"/>
      <c r="I5" s="50"/>
      <c r="J5" s="50"/>
      <c r="K5" s="50"/>
    </row>
    <row r="6" spans="1:11" ht="15.75" customHeight="1">
      <c r="A6" s="46" t="s">
        <v>95</v>
      </c>
      <c r="B6" s="47"/>
      <c r="C6" s="51" t="b">
        <f>D17</f>
        <v>0</v>
      </c>
      <c r="D6" s="82" t="b">
        <f>IF(E17="není"," ",E17)</f>
        <v>0</v>
      </c>
      <c r="E6" s="82"/>
      <c r="F6" s="82"/>
      <c r="G6" s="82"/>
      <c r="H6" s="83"/>
      <c r="I6" s="83"/>
      <c r="J6" s="83"/>
      <c r="K6" s="83"/>
    </row>
    <row r="7" spans="1:11" ht="15.75" customHeight="1">
      <c r="A7" s="46" t="s">
        <v>96</v>
      </c>
      <c r="B7" s="47"/>
      <c r="C7" s="51" t="b">
        <f>IF(C13="OB-Z",Startovka!I8,IF(C13="OB1",Startovka!I12,IF(C13="OB2",Startovka!I16,IF(C13="OB3",Startovka!I20))))</f>
        <v>0</v>
      </c>
      <c r="D7" s="82" t="b">
        <f>IF(E17="není"," ",IF(C13="OB-Z",Startovka!K8,IF(C13="OB1",Startovka!K12,IF(C13="OB2",Startovka!K16,IF(C13="OB3",Startovka!K20)))))</f>
        <v>0</v>
      </c>
      <c r="E7" s="82"/>
      <c r="F7" s="82"/>
      <c r="G7" s="82"/>
      <c r="H7" s="52"/>
      <c r="I7" s="53"/>
      <c r="J7" s="53"/>
      <c r="K7" s="53"/>
    </row>
    <row r="8" spans="1:11" ht="15.75" customHeight="1">
      <c r="A8" s="54"/>
      <c r="B8" s="55"/>
      <c r="C8" s="56"/>
      <c r="D8" s="57"/>
      <c r="E8" s="57"/>
      <c r="F8" s="57"/>
      <c r="G8" s="57"/>
      <c r="H8" s="48"/>
      <c r="I8" s="3"/>
      <c r="J8" s="3"/>
      <c r="K8" s="3"/>
    </row>
    <row r="9" spans="1:11" ht="19.5" customHeight="1">
      <c r="A9" s="84" t="s">
        <v>97</v>
      </c>
      <c r="B9" s="84"/>
      <c r="C9" s="58">
        <f>Startovka!B47</f>
        <v>0</v>
      </c>
      <c r="D9" s="85" t="s">
        <v>98</v>
      </c>
      <c r="E9" s="85"/>
      <c r="F9" s="85"/>
      <c r="G9" s="85"/>
      <c r="H9" s="3"/>
      <c r="I9" s="3"/>
      <c r="J9" s="3"/>
      <c r="K9" s="3"/>
    </row>
    <row r="10" spans="1:11" ht="19.5" customHeight="1">
      <c r="A10" s="84" t="s">
        <v>99</v>
      </c>
      <c r="B10" s="84"/>
      <c r="C10" s="58">
        <f>Startovka!C47</f>
        <v>0</v>
      </c>
      <c r="D10" s="86" t="s">
        <v>100</v>
      </c>
      <c r="E10" s="86"/>
      <c r="F10" s="86"/>
      <c r="G10" s="86"/>
      <c r="H10" s="3"/>
      <c r="I10" s="3"/>
      <c r="J10" s="3"/>
      <c r="K10" s="3"/>
    </row>
    <row r="11" spans="1:11" ht="19.5" customHeight="1">
      <c r="A11" s="84" t="s">
        <v>101</v>
      </c>
      <c r="B11" s="84"/>
      <c r="C11" s="58">
        <f>Startovka!D47</f>
        <v>0</v>
      </c>
      <c r="D11" s="86"/>
      <c r="E11" s="86"/>
      <c r="F11" s="86"/>
      <c r="G11" s="86"/>
      <c r="H11" s="3"/>
      <c r="I11" s="3"/>
      <c r="J11" s="3"/>
      <c r="K11" s="3"/>
    </row>
    <row r="12" spans="1:11" ht="19.5" customHeight="1">
      <c r="A12" s="84" t="s">
        <v>102</v>
      </c>
      <c r="B12" s="84"/>
      <c r="C12" s="58">
        <f>Startovka!A47</f>
        <v>0</v>
      </c>
      <c r="D12" s="86"/>
      <c r="E12" s="86"/>
      <c r="F12" s="86"/>
      <c r="G12" s="86"/>
      <c r="H12" s="3"/>
      <c r="I12" s="3"/>
      <c r="J12" s="3"/>
      <c r="K12" s="3"/>
    </row>
    <row r="13" spans="1:11" ht="19.5" customHeight="1">
      <c r="A13" s="84" t="s">
        <v>103</v>
      </c>
      <c r="B13" s="84"/>
      <c r="C13" s="58">
        <f>Startovka!E47</f>
        <v>0</v>
      </c>
      <c r="D13" s="87" t="s">
        <v>104</v>
      </c>
      <c r="E13" s="87"/>
      <c r="F13" s="87"/>
      <c r="G13" s="28"/>
      <c r="H13" s="3"/>
      <c r="I13" s="3"/>
      <c r="J13" s="3"/>
      <c r="K13" s="3"/>
    </row>
    <row r="14" spans="1:11" ht="19.5" customHeight="1">
      <c r="A14" s="84" t="s">
        <v>105</v>
      </c>
      <c r="B14" s="84"/>
      <c r="C14" s="59" t="str">
        <f>Výsledky!G47</f>
        <v>neurčeno</v>
      </c>
      <c r="D14" s="87" t="str">
        <f>IF(C13="OB3","Žlutá karta"," ")</f>
        <v> </v>
      </c>
      <c r="E14" s="87"/>
      <c r="F14" s="87"/>
      <c r="G14" s="28"/>
      <c r="H14" s="3"/>
      <c r="I14" s="3"/>
      <c r="J14" s="3"/>
      <c r="K14" s="3"/>
    </row>
    <row r="15" spans="1:11" ht="15" customHeight="1">
      <c r="A15" s="61"/>
      <c r="B15" s="57"/>
      <c r="C15" s="57"/>
      <c r="D15" s="62"/>
      <c r="E15" s="62"/>
      <c r="F15" s="62"/>
      <c r="G15" s="62"/>
      <c r="H15" s="48"/>
      <c r="I15" s="3"/>
      <c r="J15" s="3"/>
      <c r="K15" s="3"/>
    </row>
    <row r="16" spans="1:11" ht="47.25" customHeight="1">
      <c r="A16" s="63"/>
      <c r="B16" s="30" t="s">
        <v>52</v>
      </c>
      <c r="C16" s="30" t="s">
        <v>53</v>
      </c>
      <c r="D16" s="30" t="s">
        <v>106</v>
      </c>
      <c r="E16" s="30" t="s">
        <v>107</v>
      </c>
      <c r="F16" s="30" t="s">
        <v>54</v>
      </c>
      <c r="G16" s="30" t="s">
        <v>108</v>
      </c>
      <c r="H16" s="3"/>
      <c r="I16" s="3"/>
      <c r="J16" s="3"/>
      <c r="K16" s="3"/>
    </row>
    <row r="17" spans="1:11" ht="27" customHeight="1">
      <c r="A17" s="63"/>
      <c r="B17" s="64"/>
      <c r="C17" s="64"/>
      <c r="D17" s="65" t="b">
        <f>IF(C13="OB-Z",Startovka!I7,IF(C13="OB1",Startovka!I11,IF(C13="OB2",Startovka!I15,IF(C13="OB3",Startovka!I19))))</f>
        <v>0</v>
      </c>
      <c r="E17" s="65" t="b">
        <f>IF(C13="OB-Z",Startovka!K7,IF(C13="OB1",Startovka!K11,IF(C13="OB2",Startovka!K15,IF(C13="OB3",Startovka!K19))))</f>
        <v>0</v>
      </c>
      <c r="F17" s="64"/>
      <c r="G17" s="64"/>
      <c r="H17" s="3"/>
      <c r="I17" s="3"/>
      <c r="J17" s="3"/>
      <c r="K17" s="3"/>
    </row>
    <row r="18" spans="1:11" ht="15.75" customHeight="1">
      <c r="A18" s="63"/>
      <c r="B18" s="31">
        <v>1</v>
      </c>
      <c r="C18" s="32" t="str">
        <f>IF(C13="OB-Z",Cviky!B3,IF(C13="OB1",Cviky!F3,IF(C13="OB2",Cviky!J3,IF(C13="OB3",Cviky!N3," "))))</f>
        <v> </v>
      </c>
      <c r="D18" s="66"/>
      <c r="E18" s="66"/>
      <c r="F18" s="6" t="str">
        <f>IF(C13="OB-Z",Cviky!C3,IF(C13="OB1",Cviky!G3,IF(C13="OB2",Cviky!K3,IF(C13="OB3",Cviky!O3," "))))</f>
        <v> </v>
      </c>
      <c r="G18" s="67" t="e">
        <f>IF(E17="není",H18,I18)</f>
        <v>#VALUE!</v>
      </c>
      <c r="H18" s="68" t="e">
        <f aca="true" t="shared" si="0" ref="H18:H27">SUM(D18*F18)</f>
        <v>#VALUE!</v>
      </c>
      <c r="I18" s="68" t="e">
        <f aca="true" t="shared" si="1" ref="I18:I27">SUM(((D18+E18)*F18)/2)</f>
        <v>#VALUE!</v>
      </c>
      <c r="J18" s="3"/>
      <c r="K18" s="3"/>
    </row>
    <row r="19" spans="1:11" ht="15.75" customHeight="1">
      <c r="A19" s="63"/>
      <c r="B19" s="31">
        <v>2</v>
      </c>
      <c r="C19" s="32" t="str">
        <f>IF(C13="OB-Z",Cviky!B4,IF(C13="OB1",Cviky!F4,IF(C13="OB2",Cviky!J4,IF(C13="OB3",Cviky!N4," "))))</f>
        <v> </v>
      </c>
      <c r="D19" s="66"/>
      <c r="E19" s="66"/>
      <c r="F19" s="6" t="str">
        <f>IF(C13="OB-Z",Cviky!C4,IF(C13="OB1",Cviky!G4,IF(C13="OB2",Cviky!K4,IF(C13="OB3",Cviky!O4," "))))</f>
        <v> </v>
      </c>
      <c r="G19" s="67" t="e">
        <f>IF(E17="není",H19,I19)</f>
        <v>#VALUE!</v>
      </c>
      <c r="H19" s="68" t="e">
        <f t="shared" si="0"/>
        <v>#VALUE!</v>
      </c>
      <c r="I19" s="68" t="e">
        <f t="shared" si="1"/>
        <v>#VALUE!</v>
      </c>
      <c r="J19" s="3"/>
      <c r="K19" s="3"/>
    </row>
    <row r="20" spans="1:11" ht="15.75" customHeight="1">
      <c r="A20" s="63"/>
      <c r="B20" s="31">
        <v>3</v>
      </c>
      <c r="C20" s="32" t="str">
        <f>IF(C13="OB-Z",Cviky!B5,IF(C13="OB1",Cviky!F5,IF(C13="OB2",Cviky!J5,IF(C13="OB3",Cviky!N5," "))))</f>
        <v> </v>
      </c>
      <c r="D20" s="66"/>
      <c r="E20" s="66"/>
      <c r="F20" s="6" t="str">
        <f>IF(C13="OB-Z",Cviky!C5,IF(C13="OB1",Cviky!G5,IF(C13="OB2",Cviky!K5,IF(C13="OB3",Cviky!O5," "))))</f>
        <v> </v>
      </c>
      <c r="G20" s="67" t="e">
        <f>IF(E17="není",H20,I20)</f>
        <v>#VALUE!</v>
      </c>
      <c r="H20" s="68" t="e">
        <f t="shared" si="0"/>
        <v>#VALUE!</v>
      </c>
      <c r="I20" s="68" t="e">
        <f t="shared" si="1"/>
        <v>#VALUE!</v>
      </c>
      <c r="J20" s="3"/>
      <c r="K20" s="3"/>
    </row>
    <row r="21" spans="1:11" ht="15.75" customHeight="1">
      <c r="A21" s="63"/>
      <c r="B21" s="31">
        <v>4</v>
      </c>
      <c r="C21" s="32" t="str">
        <f>IF(C13="OB-Z",Cviky!B6,IF(C13="OB1",Cviky!F6,IF(C13="OB2",Cviky!J6,IF(C13="OB3",Cviky!N6," "))))</f>
        <v> </v>
      </c>
      <c r="D21" s="66"/>
      <c r="E21" s="66"/>
      <c r="F21" s="6" t="str">
        <f>IF(C13="OB-Z",Cviky!C6,IF(C13="OB1",Cviky!G6,IF(C13="OB2",Cviky!K6,IF(C13="OB3",Cviky!O6," "))))</f>
        <v> </v>
      </c>
      <c r="G21" s="67" t="e">
        <f>IF(E17="není",H21,I21)</f>
        <v>#VALUE!</v>
      </c>
      <c r="H21" s="68" t="e">
        <f t="shared" si="0"/>
        <v>#VALUE!</v>
      </c>
      <c r="I21" s="68" t="e">
        <f t="shared" si="1"/>
        <v>#VALUE!</v>
      </c>
      <c r="J21" s="3"/>
      <c r="K21" s="3"/>
    </row>
    <row r="22" spans="1:11" ht="15.75" customHeight="1">
      <c r="A22" s="63"/>
      <c r="B22" s="31">
        <v>5</v>
      </c>
      <c r="C22" s="32" t="str">
        <f>IF(C13="OB-Z",Cviky!B7,IF(C13="OB1",Cviky!F7,IF(C13="OB2",Cviky!J7,IF(C13="OB3",Cviky!N7," "))))</f>
        <v> </v>
      </c>
      <c r="D22" s="66"/>
      <c r="E22" s="66"/>
      <c r="F22" s="6" t="str">
        <f>IF(C13="OB-Z",Cviky!C7,IF(C13="OB1",Cviky!G7,IF(C13="OB2",Cviky!K7,IF(C13="OB3",Cviky!O7," "))))</f>
        <v> </v>
      </c>
      <c r="G22" s="67" t="e">
        <f>IF(E17="není",H22,I22)</f>
        <v>#VALUE!</v>
      </c>
      <c r="H22" s="68" t="e">
        <f t="shared" si="0"/>
        <v>#VALUE!</v>
      </c>
      <c r="I22" s="68" t="e">
        <f t="shared" si="1"/>
        <v>#VALUE!</v>
      </c>
      <c r="J22" s="3"/>
      <c r="K22" s="3"/>
    </row>
    <row r="23" spans="1:11" ht="15.75" customHeight="1">
      <c r="A23" s="63"/>
      <c r="B23" s="31">
        <v>6</v>
      </c>
      <c r="C23" s="32" t="str">
        <f>IF(C13="OB-Z",Cviky!B8,IF(C13="OB1",Cviky!F8,IF(C13="OB2",Cviky!J8,IF(C13="OB3",Cviky!N8," "))))</f>
        <v> </v>
      </c>
      <c r="D23" s="66"/>
      <c r="E23" s="66"/>
      <c r="F23" s="6" t="str">
        <f>IF(C13="OB-Z",Cviky!C8,IF(C13="OB1",Cviky!G8,IF(C13="OB2",Cviky!K8,IF(C13="OB3",Cviky!O8," "))))</f>
        <v> </v>
      </c>
      <c r="G23" s="67" t="e">
        <f>IF(E17="není",H23,I23)</f>
        <v>#VALUE!</v>
      </c>
      <c r="H23" s="68" t="e">
        <f t="shared" si="0"/>
        <v>#VALUE!</v>
      </c>
      <c r="I23" s="68" t="e">
        <f t="shared" si="1"/>
        <v>#VALUE!</v>
      </c>
      <c r="J23" s="3"/>
      <c r="K23" s="3"/>
    </row>
    <row r="24" spans="1:11" ht="15.75" customHeight="1">
      <c r="A24" s="63"/>
      <c r="B24" s="31">
        <v>7</v>
      </c>
      <c r="C24" s="32" t="str">
        <f>IF(C13="OB-Z",Cviky!B9,IF(C13="OB1",Cviky!F9,IF(C13="OB2",Cviky!J9,IF(C13="OB3",Cviky!N9," "))))</f>
        <v> </v>
      </c>
      <c r="D24" s="66"/>
      <c r="E24" s="66"/>
      <c r="F24" s="6" t="str">
        <f>IF(C13="OB-Z",Cviky!C9,IF(C13="OB1",Cviky!G9,IF(C13="OB2",Cviky!K9,IF(C13="OB3",Cviky!O9," "))))</f>
        <v> </v>
      </c>
      <c r="G24" s="67" t="e">
        <f>IF(E17="není",H24,I24)</f>
        <v>#VALUE!</v>
      </c>
      <c r="H24" s="68" t="e">
        <f t="shared" si="0"/>
        <v>#VALUE!</v>
      </c>
      <c r="I24" s="68" t="e">
        <f t="shared" si="1"/>
        <v>#VALUE!</v>
      </c>
      <c r="J24" s="3"/>
      <c r="K24" s="3"/>
    </row>
    <row r="25" spans="1:11" ht="15.75" customHeight="1">
      <c r="A25" s="63"/>
      <c r="B25" s="31">
        <v>8</v>
      </c>
      <c r="C25" s="32" t="str">
        <f>IF(C13="OB-Z",Cviky!B10,IF(C13="OB1",Cviky!F10,IF(C13="OB2",Cviky!J10,IF(C13="OB3",Cviky!N10," "))))</f>
        <v> </v>
      </c>
      <c r="D25" s="66"/>
      <c r="E25" s="66"/>
      <c r="F25" s="6" t="str">
        <f>IF(C13="OB-Z",Cviky!C10,IF(C13="OB1",Cviky!G10,IF(C13="OB2",Cviky!K10,IF(C13="OB3",Cviky!O10," "))))</f>
        <v> </v>
      </c>
      <c r="G25" s="67" t="e">
        <f>IF(E17="není",H25,I25)</f>
        <v>#VALUE!</v>
      </c>
      <c r="H25" s="68" t="e">
        <f t="shared" si="0"/>
        <v>#VALUE!</v>
      </c>
      <c r="I25" s="68" t="e">
        <f t="shared" si="1"/>
        <v>#VALUE!</v>
      </c>
      <c r="J25" s="3"/>
      <c r="K25" s="3"/>
    </row>
    <row r="26" spans="1:11" ht="15.75" customHeight="1">
      <c r="A26" s="63"/>
      <c r="B26" s="31">
        <v>9</v>
      </c>
      <c r="C26" s="32" t="str">
        <f>IF(C13="OB-Z",Cviky!B11,IF(C13="OB1",Cviky!F11,IF(C13="OB2",Cviky!J11,IF(C13="OB3",Cviky!N11," "))))</f>
        <v> </v>
      </c>
      <c r="D26" s="66"/>
      <c r="E26" s="66"/>
      <c r="F26" s="6" t="str">
        <f>IF(C13="OB-Z",Cviky!C11,IF(C13="OB1",Cviky!G11,IF(C13="OB2",Cviky!K11,IF(C13="OB3",Cviky!O11," "))))</f>
        <v> </v>
      </c>
      <c r="G26" s="67" t="e">
        <f>IF(E17="není",H26,I26)</f>
        <v>#VALUE!</v>
      </c>
      <c r="H26" s="68" t="e">
        <f t="shared" si="0"/>
        <v>#VALUE!</v>
      </c>
      <c r="I26" s="68" t="e">
        <f t="shared" si="1"/>
        <v>#VALUE!</v>
      </c>
      <c r="J26" s="3"/>
      <c r="K26" s="3"/>
    </row>
    <row r="27" spans="1:11" ht="15.75" customHeight="1">
      <c r="A27" s="63"/>
      <c r="B27" s="31">
        <v>10</v>
      </c>
      <c r="C27" s="32" t="str">
        <f>IF(C13="OB-Z",Cviky!B12,IF(C13="OB2",Cviky!J12,IF(C13="OB3",Cviky!N12," ")))</f>
        <v> </v>
      </c>
      <c r="D27" s="66"/>
      <c r="E27" s="66"/>
      <c r="F27" s="6" t="str">
        <f>IF(C13="OB-Z",Cviky!C12,IF(C13="OB1",Cviky!G12,IF(C13="OB2",Cviky!K12,IF(C13="OB3",Cviky!O12," "))))</f>
        <v> </v>
      </c>
      <c r="G27" s="67" t="e">
        <f>IF(E17="není",H27,I27)</f>
        <v>#VALUE!</v>
      </c>
      <c r="H27" s="68" t="e">
        <f t="shared" si="0"/>
        <v>#VALUE!</v>
      </c>
      <c r="I27" s="68" t="e">
        <f t="shared" si="1"/>
        <v>#VALUE!</v>
      </c>
      <c r="J27" s="3"/>
      <c r="K27" s="3"/>
    </row>
    <row r="28" spans="1:11" ht="15.75" customHeight="1">
      <c r="A28" s="63"/>
      <c r="B28" s="88" t="s">
        <v>109</v>
      </c>
      <c r="C28" s="88"/>
      <c r="D28" s="91" t="e">
        <f>IF(G13="ano","0",IF(G14="ano",H28-20,SUM(G18:G27)))</f>
        <v>#VALUE!</v>
      </c>
      <c r="E28" s="91"/>
      <c r="F28" s="91"/>
      <c r="G28" s="91"/>
      <c r="H28" s="68" t="e">
        <f>SUM(G18:G27)</f>
        <v>#VALUE!</v>
      </c>
      <c r="I28" s="68"/>
      <c r="J28" s="3"/>
      <c r="K28" s="3"/>
    </row>
    <row r="29" spans="1:11" ht="15.75" customHeight="1">
      <c r="A29" s="63"/>
      <c r="B29" s="88" t="s">
        <v>110</v>
      </c>
      <c r="C29" s="88"/>
      <c r="D29" s="93" t="e">
        <f>IF(G13="ano","Diskvalifikace",IF(Startovka!F2="N","Nenastoupil",IF(D28&gt;=256,"Výborně",IF(D28&gt;=224,"Velmi dobře",IF(D28&gt;=192,"Dobře",IF(D28&lt;=191.9,"Nehodnocen"," "))))))</f>
        <v>#VALUE!</v>
      </c>
      <c r="E29" s="93"/>
      <c r="F29" s="93"/>
      <c r="G29" s="93"/>
      <c r="H29" s="3"/>
      <c r="I29" s="3"/>
      <c r="J29" s="3"/>
      <c r="K29" s="3"/>
    </row>
    <row r="30" spans="1:11" ht="15" customHeight="1">
      <c r="A30" s="61"/>
      <c r="B30" s="69"/>
      <c r="C30" s="69"/>
      <c r="D30" s="69"/>
      <c r="E30" s="69"/>
      <c r="F30" s="69"/>
      <c r="G30" s="69"/>
      <c r="H30" s="48"/>
      <c r="I30" s="3"/>
      <c r="J30" s="3"/>
      <c r="K30" s="3"/>
    </row>
    <row r="31" spans="1:11" ht="15" customHeight="1">
      <c r="A31" s="61"/>
      <c r="B31" s="56"/>
      <c r="C31" s="56"/>
      <c r="D31" s="56"/>
      <c r="E31" s="56"/>
      <c r="F31" s="56"/>
      <c r="G31" s="56"/>
      <c r="H31" s="48"/>
      <c r="I31" s="3"/>
      <c r="J31" s="3"/>
      <c r="K31" s="3"/>
    </row>
    <row r="32" spans="1:11" ht="15" customHeight="1">
      <c r="A32" s="61"/>
      <c r="B32" s="56"/>
      <c r="C32" s="56"/>
      <c r="D32" s="56"/>
      <c r="E32" s="56"/>
      <c r="F32" s="56"/>
      <c r="G32" s="56"/>
      <c r="H32" s="48"/>
      <c r="I32" s="3"/>
      <c r="J32" s="3"/>
      <c r="K32" s="3"/>
    </row>
    <row r="33" spans="1:11" ht="15" customHeight="1">
      <c r="A33" s="61"/>
      <c r="B33" s="56"/>
      <c r="C33" s="56"/>
      <c r="D33" s="56"/>
      <c r="E33" s="56"/>
      <c r="F33" s="56"/>
      <c r="G33" s="56"/>
      <c r="H33" s="48"/>
      <c r="I33" s="3"/>
      <c r="J33" s="3"/>
      <c r="K33" s="3"/>
    </row>
    <row r="34" spans="1:11" ht="15" customHeight="1">
      <c r="A34" s="61"/>
      <c r="B34" s="56"/>
      <c r="C34" s="56"/>
      <c r="D34" s="56"/>
      <c r="E34" s="56"/>
      <c r="F34" s="56"/>
      <c r="G34" s="56"/>
      <c r="H34" s="48"/>
      <c r="I34" s="3"/>
      <c r="J34" s="3"/>
      <c r="K34" s="3"/>
    </row>
    <row r="35" spans="1:11" ht="15" customHeight="1">
      <c r="A35" s="61"/>
      <c r="B35" s="56"/>
      <c r="C35" s="56"/>
      <c r="D35" s="56"/>
      <c r="E35" s="56"/>
      <c r="F35" s="56"/>
      <c r="G35" s="56"/>
      <c r="H35" s="48"/>
      <c r="I35" s="3"/>
      <c r="J35" s="3"/>
      <c r="K35" s="3"/>
    </row>
    <row r="36" spans="1:11" ht="15" customHeight="1">
      <c r="A36" s="70"/>
      <c r="B36" s="57"/>
      <c r="C36" s="57"/>
      <c r="D36" s="57"/>
      <c r="E36" s="57"/>
      <c r="F36" s="57"/>
      <c r="G36" s="57"/>
      <c r="H36" s="48"/>
      <c r="I36" s="3"/>
      <c r="J36" s="3"/>
      <c r="K36" s="3"/>
    </row>
  </sheetData>
  <sheetProtection selectLockedCells="1" selectUnlockedCell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A1:G1"/>
    <mergeCell ref="A2:G2"/>
    <mergeCell ref="C3:G3"/>
    <mergeCell ref="C4:G4"/>
    <mergeCell ref="C5:G5"/>
    <mergeCell ref="D6:G6"/>
  </mergeCells>
  <conditionalFormatting sqref="D18:E27 G18:G27">
    <cfRule type="cellIs" priority="1" dxfId="0" operator="lessThan" stopIfTrue="1">
      <formula>0</formula>
    </cfRule>
  </conditionalFormatting>
  <printOptions/>
  <pageMargins left="0.11805555555555555" right="0.11805555555555555" top="0.19652777777777777" bottom="0.19652777777777777" header="0.5118055555555555" footer="0.19652777777777777"/>
  <pageSetup horizontalDpi="300" verticalDpi="300" orientation="landscape" scale="75"/>
  <headerFooter alignWithMargins="0">
    <oddFooter>&amp;C&amp;"Helvetica Neue,Běžné"&amp;12&amp;P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9"/>
  <sheetViews>
    <sheetView showGridLines="0" zoomScalePageLayoutView="0" workbookViewId="0" topLeftCell="A7">
      <selection activeCell="D29" sqref="D29"/>
    </sheetView>
  </sheetViews>
  <sheetFormatPr defaultColWidth="9.7109375" defaultRowHeight="15" customHeight="1"/>
  <cols>
    <col min="1" max="1" width="14.7109375" style="1" customWidth="1"/>
    <col min="2" max="2" width="7.57421875" style="1" customWidth="1"/>
    <col min="3" max="3" width="69.28125" style="1" customWidth="1"/>
    <col min="4" max="5" width="16.28125" style="1" customWidth="1"/>
    <col min="6" max="6" width="5.8515625" style="1" customWidth="1"/>
    <col min="7" max="7" width="17.7109375" style="1" customWidth="1"/>
    <col min="8" max="8" width="7.57421875" style="1" customWidth="1"/>
    <col min="9" max="9" width="8.7109375" style="1" customWidth="1"/>
    <col min="10" max="16384" width="9.7109375" style="1" customWidth="1"/>
  </cols>
  <sheetData>
    <row r="1" spans="1:9" ht="21" customHeight="1">
      <c r="A1" s="78" t="s">
        <v>91</v>
      </c>
      <c r="B1" s="78"/>
      <c r="C1" s="78"/>
      <c r="D1" s="78"/>
      <c r="E1" s="78"/>
      <c r="F1" s="78"/>
      <c r="G1" s="78"/>
      <c r="H1" s="45"/>
      <c r="I1" s="3"/>
    </row>
    <row r="2" spans="1:9" ht="129.75" customHeight="1">
      <c r="A2" s="79"/>
      <c r="B2" s="79"/>
      <c r="C2" s="79"/>
      <c r="D2" s="79"/>
      <c r="E2" s="79"/>
      <c r="F2" s="79"/>
      <c r="G2" s="79"/>
      <c r="H2" s="45"/>
      <c r="I2" s="3"/>
    </row>
    <row r="3" spans="1:9" ht="15.75" customHeight="1">
      <c r="A3" s="46" t="s">
        <v>92</v>
      </c>
      <c r="B3" s="47"/>
      <c r="C3" s="80" t="str">
        <f>Startovka!I2</f>
        <v>Dana Háková </v>
      </c>
      <c r="D3" s="80"/>
      <c r="E3" s="80"/>
      <c r="F3" s="80"/>
      <c r="G3" s="80"/>
      <c r="H3" s="48"/>
      <c r="I3" s="3"/>
    </row>
    <row r="4" spans="1:9" ht="15.75" customHeight="1">
      <c r="A4" s="46" t="s">
        <v>93</v>
      </c>
      <c r="B4" s="47"/>
      <c r="C4" s="80" t="str">
        <f>Startovka!I3</f>
        <v>Zkoušky Obedience Chomutov </v>
      </c>
      <c r="D4" s="80"/>
      <c r="E4" s="80"/>
      <c r="F4" s="80"/>
      <c r="G4" s="80"/>
      <c r="H4" s="48"/>
      <c r="I4" s="3"/>
    </row>
    <row r="5" spans="1:9" ht="15.75" customHeight="1">
      <c r="A5" s="46" t="s">
        <v>94</v>
      </c>
      <c r="B5" s="47"/>
      <c r="C5" s="81">
        <f>Startovka!I4</f>
        <v>45444</v>
      </c>
      <c r="D5" s="81"/>
      <c r="E5" s="81"/>
      <c r="F5" s="81"/>
      <c r="G5" s="81"/>
      <c r="H5" s="49"/>
      <c r="I5" s="50"/>
    </row>
    <row r="6" spans="1:9" ht="15.75" customHeight="1">
      <c r="A6" s="46" t="s">
        <v>95</v>
      </c>
      <c r="B6" s="47"/>
      <c r="C6" s="71" t="str">
        <f>D17</f>
        <v>Petra Štolová </v>
      </c>
      <c r="D6" s="80" t="str">
        <f>IF(E17="není"," ",E17)</f>
        <v> </v>
      </c>
      <c r="E6" s="80"/>
      <c r="F6" s="80"/>
      <c r="G6" s="80"/>
      <c r="H6" s="90"/>
      <c r="I6" s="90"/>
    </row>
    <row r="7" spans="1:9" ht="15.75" customHeight="1">
      <c r="A7" s="46" t="s">
        <v>96</v>
      </c>
      <c r="B7" s="47"/>
      <c r="C7" s="71" t="str">
        <f>IF(C13="OB-Z",Startovka!I8,IF(C13="OB1",Startovka!I12,IF(C13="OB2",Startovka!I16,IF(C13="OB3",Startovka!I20))))</f>
        <v>Lenka Tomanová </v>
      </c>
      <c r="D7" s="80" t="str">
        <f>IF(E17="není"," ",IF(C13="OB-Z",Startovka!K8,IF(C13="OB1",Startovka!K12,IF(C13="OB2",Startovka!K16,IF(C13="OB3",Startovka!K20)))))</f>
        <v> </v>
      </c>
      <c r="E7" s="80"/>
      <c r="F7" s="80"/>
      <c r="G7" s="80"/>
      <c r="H7" s="52"/>
      <c r="I7" s="53"/>
    </row>
    <row r="8" spans="1:9" ht="15.75" customHeight="1">
      <c r="A8" s="54"/>
      <c r="B8" s="55"/>
      <c r="C8" s="56"/>
      <c r="D8" s="57"/>
      <c r="E8" s="57"/>
      <c r="F8" s="57"/>
      <c r="G8" s="57"/>
      <c r="H8" s="48"/>
      <c r="I8" s="3"/>
    </row>
    <row r="9" spans="1:9" ht="19.5" customHeight="1">
      <c r="A9" s="84" t="s">
        <v>97</v>
      </c>
      <c r="B9" s="84"/>
      <c r="C9" s="59" t="str">
        <f>Startovka!B3</f>
        <v>Lucie Forejtová </v>
      </c>
      <c r="D9" s="85" t="s">
        <v>98</v>
      </c>
      <c r="E9" s="85"/>
      <c r="F9" s="85"/>
      <c r="G9" s="85"/>
      <c r="H9" s="3"/>
      <c r="I9" s="3"/>
    </row>
    <row r="10" spans="1:9" ht="19.5" customHeight="1">
      <c r="A10" s="84" t="s">
        <v>99</v>
      </c>
      <c r="B10" s="84"/>
      <c r="C10" s="59" t="str">
        <f>Startovka!C3</f>
        <v>Einstein Peruano </v>
      </c>
      <c r="D10" s="86" t="s">
        <v>100</v>
      </c>
      <c r="E10" s="86"/>
      <c r="F10" s="86"/>
      <c r="G10" s="86"/>
      <c r="H10" s="3"/>
      <c r="I10" s="3"/>
    </row>
    <row r="11" spans="1:9" ht="19.5" customHeight="1">
      <c r="A11" s="84" t="s">
        <v>101</v>
      </c>
      <c r="B11" s="84"/>
      <c r="C11" s="59" t="str">
        <f>Startovka!D3</f>
        <v>Peruánský naháč</v>
      </c>
      <c r="D11" s="86"/>
      <c r="E11" s="86"/>
      <c r="F11" s="86"/>
      <c r="G11" s="86"/>
      <c r="H11" s="3"/>
      <c r="I11" s="3"/>
    </row>
    <row r="12" spans="1:9" ht="19.5" customHeight="1">
      <c r="A12" s="84" t="s">
        <v>102</v>
      </c>
      <c r="B12" s="84"/>
      <c r="C12" s="58">
        <f>Startovka!A3</f>
        <v>1</v>
      </c>
      <c r="D12" s="86"/>
      <c r="E12" s="86"/>
      <c r="F12" s="86"/>
      <c r="G12" s="86"/>
      <c r="H12" s="3"/>
      <c r="I12" s="3"/>
    </row>
    <row r="13" spans="1:9" ht="19.5" customHeight="1">
      <c r="A13" s="84" t="s">
        <v>103</v>
      </c>
      <c r="B13" s="84"/>
      <c r="C13" s="59" t="str">
        <f>Startovka!E3</f>
        <v>OB-Z</v>
      </c>
      <c r="D13" s="87" t="s">
        <v>104</v>
      </c>
      <c r="E13" s="87"/>
      <c r="F13" s="87"/>
      <c r="G13" s="28"/>
      <c r="H13" s="3"/>
      <c r="I13" s="3"/>
    </row>
    <row r="14" spans="1:9" ht="19.5" customHeight="1">
      <c r="A14" s="84" t="s">
        <v>105</v>
      </c>
      <c r="B14" s="84"/>
      <c r="C14" s="58">
        <f>Výsledky!G3</f>
        <v>3</v>
      </c>
      <c r="D14" s="87" t="str">
        <f>IF(C13="OB3","Žlutá karta"," ")</f>
        <v> </v>
      </c>
      <c r="E14" s="87"/>
      <c r="F14" s="87"/>
      <c r="G14" s="28"/>
      <c r="H14" s="3"/>
      <c r="I14" s="3"/>
    </row>
    <row r="15" spans="1:9" ht="15" customHeight="1">
      <c r="A15" s="61"/>
      <c r="B15" s="57"/>
      <c r="C15" s="57"/>
      <c r="D15" s="62"/>
      <c r="E15" s="62"/>
      <c r="F15" s="62"/>
      <c r="G15" s="62"/>
      <c r="H15" s="48"/>
      <c r="I15" s="3"/>
    </row>
    <row r="16" spans="1:9" ht="47.25" customHeight="1">
      <c r="A16" s="63"/>
      <c r="B16" s="30" t="s">
        <v>52</v>
      </c>
      <c r="C16" s="30" t="s">
        <v>53</v>
      </c>
      <c r="D16" s="30" t="s">
        <v>106</v>
      </c>
      <c r="E16" s="30" t="s">
        <v>107</v>
      </c>
      <c r="F16" s="30" t="s">
        <v>54</v>
      </c>
      <c r="G16" s="30" t="s">
        <v>108</v>
      </c>
      <c r="H16" s="3"/>
      <c r="I16" s="3"/>
    </row>
    <row r="17" spans="1:9" ht="15.75" customHeight="1">
      <c r="A17" s="63"/>
      <c r="B17" s="64"/>
      <c r="C17" s="64"/>
      <c r="D17" s="72" t="str">
        <f>IF(C13="OB-Z",Startovka!I7,IF(C13="OB1",Startovka!I11,IF(C13="OB2",Startovka!I15,IF(C13="OB3",Startovka!I19))))</f>
        <v>Petra Štolová </v>
      </c>
      <c r="E17" s="72" t="str">
        <f>IF(C13="OB-Z",Startovka!K7,IF(C13="OB1",Startovka!K11,IF(C13="OB2",Startovka!K15,IF(C13="OB3",Startovka!K19))))</f>
        <v>není</v>
      </c>
      <c r="F17" s="64"/>
      <c r="G17" s="64"/>
      <c r="H17" s="3"/>
      <c r="I17" s="3"/>
    </row>
    <row r="18" spans="1:9" ht="15.75" customHeight="1">
      <c r="A18" s="63"/>
      <c r="B18" s="31">
        <v>1</v>
      </c>
      <c r="C18" s="32" t="str">
        <f>IF(C13="OB-Z",Cviky!B3,IF(C13="OB1",Cviky!F3,IF(C13="OB2",Cviky!J3,IF(C13="OB3",Cviky!N3," "))))</f>
        <v>Odložení vsedě ve skupině</v>
      </c>
      <c r="D18" s="66">
        <v>0</v>
      </c>
      <c r="E18" s="66"/>
      <c r="F18" s="31">
        <f>IF(C13="OB-Z",Cviky!C3,IF(C13="OB1",Cviky!G3,IF(C13="OB2",Cviky!K3,IF(C13="OB3",Cviky!O3," "))))</f>
        <v>3</v>
      </c>
      <c r="G18" s="67">
        <f>IF(E17="není",H18,I18)</f>
        <v>0</v>
      </c>
      <c r="H18" s="68">
        <f aca="true" t="shared" si="0" ref="H18:H27">SUM(D18*F18)</f>
        <v>0</v>
      </c>
      <c r="I18" s="68">
        <f aca="true" t="shared" si="1" ref="I18:I27">SUM(((D18+E18)*F18)/2)</f>
        <v>0</v>
      </c>
    </row>
    <row r="19" spans="1:9" ht="15.75" customHeight="1">
      <c r="A19" s="63"/>
      <c r="B19" s="31">
        <v>2</v>
      </c>
      <c r="C19" s="32" t="str">
        <f>IF(C13="OB-Z",Cviky!B4,IF(C13="OB1",Cviky!F4,IF(C13="OB2",Cviky!J4,IF(C13="OB3",Cviky!N4," "))))</f>
        <v>Ovladatelnost na dálku</v>
      </c>
      <c r="D19" s="66">
        <v>0</v>
      </c>
      <c r="E19" s="66"/>
      <c r="F19" s="31">
        <f>IF(C13="OB-Z",Cviky!C4,IF(C13="OB1",Cviky!G4,IF(C13="OB2",Cviky!K4,IF(C13="OB3",Cviky!O4," "))))</f>
        <v>4</v>
      </c>
      <c r="G19" s="67">
        <f>IF(E17="není",H19,I19)</f>
        <v>0</v>
      </c>
      <c r="H19" s="68">
        <f t="shared" si="0"/>
        <v>0</v>
      </c>
      <c r="I19" s="68">
        <f t="shared" si="1"/>
        <v>0</v>
      </c>
    </row>
    <row r="20" spans="1:9" ht="15.75" customHeight="1">
      <c r="A20" s="63"/>
      <c r="B20" s="31">
        <v>3</v>
      </c>
      <c r="C20" s="32" t="str">
        <f>IF(C13="OB-Z",Cviky!B5,IF(C13="OB1",Cviky!F5,IF(C13="OB2",Cviky!J5,IF(C13="OB3",Cviky!N5," "))))</f>
        <v>Vyslání okolo kuželu a zpět</v>
      </c>
      <c r="D20" s="66">
        <v>9</v>
      </c>
      <c r="E20" s="66"/>
      <c r="F20" s="31">
        <f>IF(C13="OB-Z",Cviky!C5,IF(C13="OB1",Cviky!G5,IF(C13="OB2",Cviky!K5,IF(C13="OB3",Cviky!O5," "))))</f>
        <v>3</v>
      </c>
      <c r="G20" s="67">
        <f>IF(E17="není",H20,I20)</f>
        <v>27</v>
      </c>
      <c r="H20" s="68">
        <f t="shared" si="0"/>
        <v>27</v>
      </c>
      <c r="I20" s="68">
        <f t="shared" si="1"/>
        <v>13.5</v>
      </c>
    </row>
    <row r="21" spans="1:9" ht="15.75" customHeight="1">
      <c r="A21" s="63"/>
      <c r="B21" s="31">
        <v>4</v>
      </c>
      <c r="C21" s="32" t="str">
        <f>IF(C13="OB-Z",Cviky!B6,IF(C13="OB1",Cviky!F6,IF(C13="OB2",Cviky!J6,IF(C13="OB3",Cviky!N6," "))))</f>
        <v>Skok přes překážku</v>
      </c>
      <c r="D21" s="66">
        <v>10</v>
      </c>
      <c r="E21" s="66"/>
      <c r="F21" s="31">
        <f>IF(C13="OB-Z",Cviky!C6,IF(C13="OB1",Cviky!G6,IF(C13="OB2",Cviky!K6,IF(C13="OB3",Cviky!O6," "))))</f>
        <v>3</v>
      </c>
      <c r="G21" s="67">
        <f>IF(E17="není",H21,I21)</f>
        <v>30</v>
      </c>
      <c r="H21" s="68">
        <f t="shared" si="0"/>
        <v>30</v>
      </c>
      <c r="I21" s="68">
        <f t="shared" si="1"/>
        <v>15</v>
      </c>
    </row>
    <row r="22" spans="1:9" ht="15.75" customHeight="1">
      <c r="A22" s="63"/>
      <c r="B22" s="31">
        <v>5</v>
      </c>
      <c r="C22" s="32" t="str">
        <f>IF(C13="OB-Z",Cviky!B7,IF(C13="OB1",Cviky!F7,IF(C13="OB2",Cviky!J7,IF(C13="OB3",Cviky!N7," "))))</f>
        <v>Odložení do lehu nebo do sedu za chůze</v>
      </c>
      <c r="D22" s="66">
        <v>0</v>
      </c>
      <c r="E22" s="66"/>
      <c r="F22" s="31">
        <f>IF(C13="OB-Z",Cviky!C7,IF(C13="OB1",Cviky!G7,IF(C13="OB2",Cviky!K7,IF(C13="OB3",Cviky!O7," "))))</f>
        <v>3</v>
      </c>
      <c r="G22" s="67">
        <f>IF(E17="není",H22,I22)</f>
        <v>0</v>
      </c>
      <c r="H22" s="68">
        <f t="shared" si="0"/>
        <v>0</v>
      </c>
      <c r="I22" s="68">
        <f t="shared" si="1"/>
        <v>0</v>
      </c>
    </row>
    <row r="23" spans="1:9" ht="15.75" customHeight="1">
      <c r="A23" s="63"/>
      <c r="B23" s="31">
        <v>6</v>
      </c>
      <c r="C23" s="32" t="str">
        <f>IF(C13="OB-Z",Cviky!B8,IF(C13="OB1",Cviky!F8,IF(C13="OB2",Cviky!J8,IF(C13="OB3",Cviky!N8," "))))</f>
        <v>Chůze u nohy</v>
      </c>
      <c r="D23" s="66">
        <v>0</v>
      </c>
      <c r="E23" s="66"/>
      <c r="F23" s="31">
        <f>IF(C13="OB-Z",Cviky!C8,IF(C13="OB1",Cviky!G8,IF(C13="OB2",Cviky!K8,IF(C13="OB3",Cviky!O8," "))))</f>
        <v>3</v>
      </c>
      <c r="G23" s="67">
        <f>IF(E17="není",H23,I23)</f>
        <v>0</v>
      </c>
      <c r="H23" s="68">
        <f t="shared" si="0"/>
        <v>0</v>
      </c>
      <c r="I23" s="68">
        <f t="shared" si="1"/>
        <v>0</v>
      </c>
    </row>
    <row r="24" spans="1:9" ht="15.75" customHeight="1">
      <c r="A24" s="63"/>
      <c r="B24" s="31">
        <v>7</v>
      </c>
      <c r="C24" s="32" t="str">
        <f>IF(C13="OB-Z",Cviky!B9,IF(C13="OB1",Cviky!F9,IF(C13="OB2",Cviky!J9,IF(C13="OB3",Cviky!N9," "))))</f>
        <v>Vyslání do čtverce</v>
      </c>
      <c r="D24" s="66">
        <v>10</v>
      </c>
      <c r="E24" s="66"/>
      <c r="F24" s="31">
        <f>IF(C13="OB-Z",Cviky!C9,IF(C13="OB1",Cviky!G9,IF(C13="OB2",Cviky!K9,IF(C13="OB3",Cviky!O9," "))))</f>
        <v>3</v>
      </c>
      <c r="G24" s="67">
        <f>IF(E17="není",H24,I24)</f>
        <v>30</v>
      </c>
      <c r="H24" s="68">
        <f t="shared" si="0"/>
        <v>30</v>
      </c>
      <c r="I24" s="68">
        <f t="shared" si="1"/>
        <v>15</v>
      </c>
    </row>
    <row r="25" spans="1:9" ht="15.75" customHeight="1">
      <c r="A25" s="63"/>
      <c r="B25" s="31">
        <v>8</v>
      </c>
      <c r="C25" s="32" t="str">
        <f>IF(C13="OB-Z",Cviky!B10,IF(C13="OB1",Cviky!F10,IF(C13="OB2",Cviky!J10,IF(C13="OB3",Cviky!N10," "))))</f>
        <v>Držení aportovací činky</v>
      </c>
      <c r="D25" s="66">
        <v>0</v>
      </c>
      <c r="E25" s="66"/>
      <c r="F25" s="31">
        <f>IF(C13="OB-Z",Cviky!C10,IF(C13="OB1",Cviky!G10,IF(C13="OB2",Cviky!K10,IF(C13="OB3",Cviky!O10," "))))</f>
        <v>4</v>
      </c>
      <c r="G25" s="67">
        <f>IF(E17="není",H25,I25)</f>
        <v>0</v>
      </c>
      <c r="H25" s="68">
        <f t="shared" si="0"/>
        <v>0</v>
      </c>
      <c r="I25" s="68">
        <f t="shared" si="1"/>
        <v>0</v>
      </c>
    </row>
    <row r="26" spans="1:9" ht="15.75" customHeight="1">
      <c r="A26" s="63"/>
      <c r="B26" s="31">
        <v>9</v>
      </c>
      <c r="C26" s="32" t="str">
        <f>IF(C13="OB-Z",Cviky!B11,IF(C13="OB1",Cviky!F11,IF(C13="OB2",Cviky!J11,IF(C13="OB3",Cviky!N11," "))))</f>
        <v>Přivolání</v>
      </c>
      <c r="D26" s="66">
        <v>5</v>
      </c>
      <c r="E26" s="66"/>
      <c r="F26" s="31">
        <f>IF(C13="OB-Z",Cviky!C11,IF(C13="OB1",Cviky!G11,IF(C13="OB2",Cviky!K11,IF(C13="OB3",Cviky!O11," "))))</f>
        <v>4</v>
      </c>
      <c r="G26" s="67">
        <f>IF(E17="není",H26,I26)</f>
        <v>20</v>
      </c>
      <c r="H26" s="68">
        <f t="shared" si="0"/>
        <v>20</v>
      </c>
      <c r="I26" s="68">
        <f t="shared" si="1"/>
        <v>10</v>
      </c>
    </row>
    <row r="27" spans="1:9" ht="15.75" customHeight="1">
      <c r="A27" s="63"/>
      <c r="B27" s="31">
        <v>10</v>
      </c>
      <c r="C27" s="32" t="str">
        <f>IF(C13="OB-Z",Cviky!B12,IF(C13="OB2",Cviky!J12,IF(C13="OB3",Cviky!N12," ")))</f>
        <v>Celkový dojem</v>
      </c>
      <c r="D27" s="66">
        <v>8</v>
      </c>
      <c r="E27" s="66"/>
      <c r="F27" s="31">
        <f>IF(C13="OB-Z",Cviky!C12,IF(C13="OB1",Cviky!G12,IF(C13="OB2",Cviky!K12,IF(C13="OB3",Cviky!O12," "))))</f>
        <v>2</v>
      </c>
      <c r="G27" s="67">
        <f>IF(E17="není",H27,I27)</f>
        <v>16</v>
      </c>
      <c r="H27" s="68">
        <f t="shared" si="0"/>
        <v>16</v>
      </c>
      <c r="I27" s="68">
        <f t="shared" si="1"/>
        <v>8</v>
      </c>
    </row>
    <row r="28" spans="1:9" ht="15.75" customHeight="1">
      <c r="A28" s="63"/>
      <c r="B28" s="88" t="s">
        <v>109</v>
      </c>
      <c r="C28" s="88"/>
      <c r="D28" s="91">
        <f>IF(G13="ano","0",IF(G14="ano",H28-20,SUM(G18:G27)))</f>
        <v>123</v>
      </c>
      <c r="E28" s="91"/>
      <c r="F28" s="91"/>
      <c r="G28" s="91"/>
      <c r="H28" s="68">
        <f>SUM(G18:G27)</f>
        <v>123</v>
      </c>
      <c r="I28" s="68"/>
    </row>
    <row r="29" spans="1:9" ht="15.75" customHeight="1">
      <c r="A29" s="63"/>
      <c r="B29" s="88" t="s">
        <v>110</v>
      </c>
      <c r="C29" s="88"/>
      <c r="D29" s="92" t="str">
        <f>IF(G13="ano","Diskvalifikace",IF(Startovka!F2="N","Nenastoupil",IF(D28&gt;=256,"Výborně",IF(D28&gt;=224,"Velmi dobře",IF(D28&gt;=192,"Dobře",IF(D28&lt;=191.9,"Nehodnocen"," "))))))</f>
        <v>Nehodnocen</v>
      </c>
      <c r="E29" s="92"/>
      <c r="F29" s="92"/>
      <c r="G29" s="92"/>
      <c r="H29" s="3"/>
      <c r="I29" s="3"/>
    </row>
  </sheetData>
  <sheetProtection selectLockedCells="1" selectUnlockedCell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I6"/>
    <mergeCell ref="D7:G7"/>
    <mergeCell ref="A9:B9"/>
    <mergeCell ref="D9:G9"/>
    <mergeCell ref="A10:B10"/>
    <mergeCell ref="D10:G12"/>
    <mergeCell ref="A11:B11"/>
    <mergeCell ref="A12:B12"/>
    <mergeCell ref="A1:G1"/>
    <mergeCell ref="A2:G2"/>
    <mergeCell ref="C3:G3"/>
    <mergeCell ref="C4:G4"/>
    <mergeCell ref="C5:G5"/>
    <mergeCell ref="D6:G6"/>
  </mergeCells>
  <conditionalFormatting sqref="D18:E27 G18:G27">
    <cfRule type="cellIs" priority="1" dxfId="0" operator="lessThan" stopIfTrue="1">
      <formula>0</formula>
    </cfRule>
  </conditionalFormatting>
  <printOptions/>
  <pageMargins left="0.3680555555555556" right="0.11805555555555555" top="0.19652777777777777" bottom="0.19652777777777777" header="0.5118055555555555" footer="0.19652777777777777"/>
  <pageSetup horizontalDpi="300" verticalDpi="300" orientation="landscape" scale="83"/>
  <headerFooter alignWithMargins="0">
    <oddFooter>&amp;C&amp;"Helvetica Neue,Běžné"&amp;12&amp;P</oddFooter>
  </headerFooter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K36"/>
  <sheetViews>
    <sheetView showGridLines="0" zoomScalePageLayoutView="0" workbookViewId="0" topLeftCell="A1">
      <selection activeCell="A1" sqref="A1"/>
    </sheetView>
  </sheetViews>
  <sheetFormatPr defaultColWidth="9.7109375" defaultRowHeight="15" customHeight="1"/>
  <cols>
    <col min="1" max="1" width="14.7109375" style="1" customWidth="1"/>
    <col min="2" max="2" width="7.57421875" style="1" customWidth="1"/>
    <col min="3" max="3" width="69.28125" style="1" customWidth="1"/>
    <col min="4" max="5" width="16.28125" style="1" customWidth="1"/>
    <col min="6" max="6" width="5.8515625" style="1" customWidth="1"/>
    <col min="7" max="7" width="17.7109375" style="1" customWidth="1"/>
    <col min="8" max="8" width="7.57421875" style="1" customWidth="1"/>
    <col min="9" max="9" width="8.7109375" style="1" customWidth="1"/>
    <col min="10" max="11" width="9.00390625" style="1" customWidth="1"/>
    <col min="12" max="16384" width="9.7109375" style="1" customWidth="1"/>
  </cols>
  <sheetData>
    <row r="1" spans="1:11" ht="21" customHeight="1">
      <c r="A1" s="78" t="s">
        <v>91</v>
      </c>
      <c r="B1" s="78"/>
      <c r="C1" s="78"/>
      <c r="D1" s="78"/>
      <c r="E1" s="78"/>
      <c r="F1" s="78"/>
      <c r="G1" s="78"/>
      <c r="H1" s="45"/>
      <c r="I1" s="3"/>
      <c r="J1" s="3"/>
      <c r="K1" s="3"/>
    </row>
    <row r="2" spans="1:11" ht="129.75" customHeight="1">
      <c r="A2" s="79"/>
      <c r="B2" s="79"/>
      <c r="C2" s="79"/>
      <c r="D2" s="79"/>
      <c r="E2" s="79"/>
      <c r="F2" s="79"/>
      <c r="G2" s="79"/>
      <c r="H2" s="45"/>
      <c r="I2" s="3"/>
      <c r="J2" s="3"/>
      <c r="K2" s="3"/>
    </row>
    <row r="3" spans="1:11" ht="15.75" customHeight="1">
      <c r="A3" s="46" t="s">
        <v>92</v>
      </c>
      <c r="B3" s="47"/>
      <c r="C3" s="80" t="str">
        <f>Startovka!I2</f>
        <v>Dana Háková </v>
      </c>
      <c r="D3" s="80"/>
      <c r="E3" s="80"/>
      <c r="F3" s="80"/>
      <c r="G3" s="80"/>
      <c r="H3" s="48"/>
      <c r="I3" s="3"/>
      <c r="J3" s="3"/>
      <c r="K3" s="3"/>
    </row>
    <row r="4" spans="1:11" ht="15.75" customHeight="1">
      <c r="A4" s="46" t="s">
        <v>93</v>
      </c>
      <c r="B4" s="47"/>
      <c r="C4" s="80" t="str">
        <f>Startovka!I3</f>
        <v>Zkoušky Obedience Chomutov </v>
      </c>
      <c r="D4" s="80"/>
      <c r="E4" s="80"/>
      <c r="F4" s="80"/>
      <c r="G4" s="80"/>
      <c r="H4" s="48"/>
      <c r="I4" s="3"/>
      <c r="J4" s="3"/>
      <c r="K4" s="3"/>
    </row>
    <row r="5" spans="1:11" ht="15.75" customHeight="1">
      <c r="A5" s="46" t="s">
        <v>94</v>
      </c>
      <c r="B5" s="47"/>
      <c r="C5" s="81">
        <f>Startovka!I4</f>
        <v>45444</v>
      </c>
      <c r="D5" s="81"/>
      <c r="E5" s="81"/>
      <c r="F5" s="81"/>
      <c r="G5" s="81"/>
      <c r="H5" s="49"/>
      <c r="I5" s="50"/>
      <c r="J5" s="50"/>
      <c r="K5" s="50"/>
    </row>
    <row r="6" spans="1:11" ht="15.75" customHeight="1">
      <c r="A6" s="46" t="s">
        <v>95</v>
      </c>
      <c r="B6" s="47"/>
      <c r="C6" s="51" t="b">
        <f>D17</f>
        <v>0</v>
      </c>
      <c r="D6" s="82" t="b">
        <f>IF(E17="není"," ",E17)</f>
        <v>0</v>
      </c>
      <c r="E6" s="82"/>
      <c r="F6" s="82"/>
      <c r="G6" s="82"/>
      <c r="H6" s="83"/>
      <c r="I6" s="83"/>
      <c r="J6" s="83"/>
      <c r="K6" s="83"/>
    </row>
    <row r="7" spans="1:11" ht="15.75" customHeight="1">
      <c r="A7" s="46" t="s">
        <v>96</v>
      </c>
      <c r="B7" s="47"/>
      <c r="C7" s="51" t="b">
        <f>IF(C13="OB-Z",Startovka!I8,IF(C13="OB1",Startovka!I12,IF(C13="OB2",Startovka!I16,IF(C13="OB3",Startovka!I20))))</f>
        <v>0</v>
      </c>
      <c r="D7" s="82" t="b">
        <f>IF(E17="není"," ",IF(C13="OB-Z",Startovka!K8,IF(C13="OB1",Startovka!K12,IF(C13="OB2",Startovka!K16,IF(C13="OB3",Startovka!K20)))))</f>
        <v>0</v>
      </c>
      <c r="E7" s="82"/>
      <c r="F7" s="82"/>
      <c r="G7" s="82"/>
      <c r="H7" s="52"/>
      <c r="I7" s="53"/>
      <c r="J7" s="53"/>
      <c r="K7" s="53"/>
    </row>
    <row r="8" spans="1:11" ht="15.75" customHeight="1">
      <c r="A8" s="54"/>
      <c r="B8" s="55"/>
      <c r="C8" s="56"/>
      <c r="D8" s="57"/>
      <c r="E8" s="57"/>
      <c r="F8" s="57"/>
      <c r="G8" s="57"/>
      <c r="H8" s="48"/>
      <c r="I8" s="3"/>
      <c r="J8" s="3"/>
      <c r="K8" s="3"/>
    </row>
    <row r="9" spans="1:11" ht="19.5" customHeight="1">
      <c r="A9" s="84" t="s">
        <v>97</v>
      </c>
      <c r="B9" s="84"/>
      <c r="C9" s="58">
        <f>Startovka!B48</f>
        <v>0</v>
      </c>
      <c r="D9" s="85" t="s">
        <v>98</v>
      </c>
      <c r="E9" s="85"/>
      <c r="F9" s="85"/>
      <c r="G9" s="85"/>
      <c r="H9" s="3"/>
      <c r="I9" s="3"/>
      <c r="J9" s="3"/>
      <c r="K9" s="3"/>
    </row>
    <row r="10" spans="1:11" ht="19.5" customHeight="1">
      <c r="A10" s="84" t="s">
        <v>99</v>
      </c>
      <c r="B10" s="84"/>
      <c r="C10" s="58">
        <f>Startovka!C48</f>
        <v>0</v>
      </c>
      <c r="D10" s="86" t="s">
        <v>100</v>
      </c>
      <c r="E10" s="86"/>
      <c r="F10" s="86"/>
      <c r="G10" s="86"/>
      <c r="H10" s="3"/>
      <c r="I10" s="3"/>
      <c r="J10" s="3"/>
      <c r="K10" s="3"/>
    </row>
    <row r="11" spans="1:11" ht="19.5" customHeight="1">
      <c r="A11" s="84" t="s">
        <v>101</v>
      </c>
      <c r="B11" s="84"/>
      <c r="C11" s="58">
        <f>Startovka!D48</f>
        <v>0</v>
      </c>
      <c r="D11" s="86"/>
      <c r="E11" s="86"/>
      <c r="F11" s="86"/>
      <c r="G11" s="86"/>
      <c r="H11" s="3"/>
      <c r="I11" s="3"/>
      <c r="J11" s="3"/>
      <c r="K11" s="3"/>
    </row>
    <row r="12" spans="1:11" ht="19.5" customHeight="1">
      <c r="A12" s="84" t="s">
        <v>102</v>
      </c>
      <c r="B12" s="84"/>
      <c r="C12" s="58">
        <f>Startovka!A48</f>
        <v>0</v>
      </c>
      <c r="D12" s="86"/>
      <c r="E12" s="86"/>
      <c r="F12" s="86"/>
      <c r="G12" s="86"/>
      <c r="H12" s="3"/>
      <c r="I12" s="3"/>
      <c r="J12" s="3"/>
      <c r="K12" s="3"/>
    </row>
    <row r="13" spans="1:11" ht="19.5" customHeight="1">
      <c r="A13" s="84" t="s">
        <v>103</v>
      </c>
      <c r="B13" s="84"/>
      <c r="C13" s="58">
        <f>Startovka!E48</f>
        <v>0</v>
      </c>
      <c r="D13" s="87" t="s">
        <v>104</v>
      </c>
      <c r="E13" s="87"/>
      <c r="F13" s="87"/>
      <c r="G13" s="28"/>
      <c r="H13" s="3"/>
      <c r="I13" s="3"/>
      <c r="J13" s="3"/>
      <c r="K13" s="3"/>
    </row>
    <row r="14" spans="1:11" ht="19.5" customHeight="1">
      <c r="A14" s="84" t="s">
        <v>105</v>
      </c>
      <c r="B14" s="84"/>
      <c r="C14" s="59" t="str">
        <f>Výsledky!G48</f>
        <v>neurčeno</v>
      </c>
      <c r="D14" s="87" t="str">
        <f>IF(C13="OB3","Žlutá karta"," ")</f>
        <v> </v>
      </c>
      <c r="E14" s="87"/>
      <c r="F14" s="87"/>
      <c r="G14" s="28"/>
      <c r="H14" s="3"/>
      <c r="I14" s="3"/>
      <c r="J14" s="3"/>
      <c r="K14" s="3"/>
    </row>
    <row r="15" spans="1:11" ht="15" customHeight="1">
      <c r="A15" s="61"/>
      <c r="B15" s="57"/>
      <c r="C15" s="57"/>
      <c r="D15" s="62"/>
      <c r="E15" s="62"/>
      <c r="F15" s="62"/>
      <c r="G15" s="62"/>
      <c r="H15" s="48"/>
      <c r="I15" s="3"/>
      <c r="J15" s="3"/>
      <c r="K15" s="3"/>
    </row>
    <row r="16" spans="1:11" ht="47.25" customHeight="1">
      <c r="A16" s="63"/>
      <c r="B16" s="30" t="s">
        <v>52</v>
      </c>
      <c r="C16" s="30" t="s">
        <v>53</v>
      </c>
      <c r="D16" s="30" t="s">
        <v>106</v>
      </c>
      <c r="E16" s="30" t="s">
        <v>107</v>
      </c>
      <c r="F16" s="30" t="s">
        <v>54</v>
      </c>
      <c r="G16" s="30" t="s">
        <v>108</v>
      </c>
      <c r="H16" s="3"/>
      <c r="I16" s="3"/>
      <c r="J16" s="3"/>
      <c r="K16" s="3"/>
    </row>
    <row r="17" spans="1:11" ht="25.5" customHeight="1">
      <c r="A17" s="63"/>
      <c r="B17" s="64"/>
      <c r="C17" s="64"/>
      <c r="D17" s="65" t="b">
        <f>IF(C13="OB-Z",Startovka!I7,IF(C13="OB1",Startovka!I11,IF(C13="OB2",Startovka!I15,IF(C13="OB3",Startovka!I19))))</f>
        <v>0</v>
      </c>
      <c r="E17" s="65" t="b">
        <f>IF(C13="OB-Z",Startovka!K7,IF(C13="OB1",Startovka!K11,IF(C13="OB2",Startovka!K15,IF(C13="OB3",Startovka!K19))))</f>
        <v>0</v>
      </c>
      <c r="F17" s="64"/>
      <c r="G17" s="64"/>
      <c r="H17" s="3"/>
      <c r="I17" s="3"/>
      <c r="J17" s="3"/>
      <c r="K17" s="3"/>
    </row>
    <row r="18" spans="1:11" ht="15.75" customHeight="1">
      <c r="A18" s="63"/>
      <c r="B18" s="31">
        <v>1</v>
      </c>
      <c r="C18" s="32" t="str">
        <f>IF(C13="OB-Z",Cviky!B3,IF(C13="OB1",Cviky!F3,IF(C13="OB2",Cviky!J3,IF(C13="OB3",Cviky!N3," "))))</f>
        <v> </v>
      </c>
      <c r="D18" s="66"/>
      <c r="E18" s="66"/>
      <c r="F18" s="6" t="str">
        <f>IF(C13="OB-Z",Cviky!C3,IF(C13="OB1",Cviky!G3,IF(C13="OB2",Cviky!K3,IF(C13="OB3",Cviky!O3," "))))</f>
        <v> </v>
      </c>
      <c r="G18" s="67" t="e">
        <f>IF(E17="není",H18,I18)</f>
        <v>#VALUE!</v>
      </c>
      <c r="H18" s="68" t="e">
        <f aca="true" t="shared" si="0" ref="H18:H27">SUM(D18*F18)</f>
        <v>#VALUE!</v>
      </c>
      <c r="I18" s="68" t="e">
        <f aca="true" t="shared" si="1" ref="I18:I27">SUM(((D18+E18)*F18)/2)</f>
        <v>#VALUE!</v>
      </c>
      <c r="J18" s="3"/>
      <c r="K18" s="3"/>
    </row>
    <row r="19" spans="1:11" ht="15.75" customHeight="1">
      <c r="A19" s="63"/>
      <c r="B19" s="31">
        <v>2</v>
      </c>
      <c r="C19" s="32" t="str">
        <f>IF(C13="OB-Z",Cviky!B4,IF(C13="OB1",Cviky!F4,IF(C13="OB2",Cviky!J4,IF(C13="OB3",Cviky!N4," "))))</f>
        <v> </v>
      </c>
      <c r="D19" s="66"/>
      <c r="E19" s="66"/>
      <c r="F19" s="6" t="str">
        <f>IF(C13="OB-Z",Cviky!C4,IF(C13="OB1",Cviky!G4,IF(C13="OB2",Cviky!K4,IF(C13="OB3",Cviky!O4," "))))</f>
        <v> </v>
      </c>
      <c r="G19" s="67" t="e">
        <f>IF(E17="není",H19,I19)</f>
        <v>#VALUE!</v>
      </c>
      <c r="H19" s="68" t="e">
        <f t="shared" si="0"/>
        <v>#VALUE!</v>
      </c>
      <c r="I19" s="68" t="e">
        <f t="shared" si="1"/>
        <v>#VALUE!</v>
      </c>
      <c r="J19" s="3"/>
      <c r="K19" s="3"/>
    </row>
    <row r="20" spans="1:11" ht="15.75" customHeight="1">
      <c r="A20" s="63"/>
      <c r="B20" s="31">
        <v>3</v>
      </c>
      <c r="C20" s="32" t="str">
        <f>IF(C13="OB-Z",Cviky!B5,IF(C13="OB1",Cviky!F5,IF(C13="OB2",Cviky!J5,IF(C13="OB3",Cviky!N5," "))))</f>
        <v> </v>
      </c>
      <c r="D20" s="66"/>
      <c r="E20" s="66"/>
      <c r="F20" s="6" t="str">
        <f>IF(C13="OB-Z",Cviky!C5,IF(C13="OB1",Cviky!G5,IF(C13="OB2",Cviky!K5,IF(C13="OB3",Cviky!O5," "))))</f>
        <v> </v>
      </c>
      <c r="G20" s="67" t="e">
        <f>IF(E17="není",H20,I20)</f>
        <v>#VALUE!</v>
      </c>
      <c r="H20" s="68" t="e">
        <f t="shared" si="0"/>
        <v>#VALUE!</v>
      </c>
      <c r="I20" s="68" t="e">
        <f t="shared" si="1"/>
        <v>#VALUE!</v>
      </c>
      <c r="J20" s="3"/>
      <c r="K20" s="3"/>
    </row>
    <row r="21" spans="1:11" ht="15.75" customHeight="1">
      <c r="A21" s="63"/>
      <c r="B21" s="31">
        <v>4</v>
      </c>
      <c r="C21" s="32" t="str">
        <f>IF(C13="OB-Z",Cviky!B6,IF(C13="OB1",Cviky!F6,IF(C13="OB2",Cviky!J6,IF(C13="OB3",Cviky!N6," "))))</f>
        <v> </v>
      </c>
      <c r="D21" s="66"/>
      <c r="E21" s="66"/>
      <c r="F21" s="6" t="str">
        <f>IF(C13="OB-Z",Cviky!C6,IF(C13="OB1",Cviky!G6,IF(C13="OB2",Cviky!K6,IF(C13="OB3",Cviky!O6," "))))</f>
        <v> </v>
      </c>
      <c r="G21" s="67" t="e">
        <f>IF(E17="není",H21,I21)</f>
        <v>#VALUE!</v>
      </c>
      <c r="H21" s="68" t="e">
        <f t="shared" si="0"/>
        <v>#VALUE!</v>
      </c>
      <c r="I21" s="68" t="e">
        <f t="shared" si="1"/>
        <v>#VALUE!</v>
      </c>
      <c r="J21" s="3"/>
      <c r="K21" s="3"/>
    </row>
    <row r="22" spans="1:11" ht="15.75" customHeight="1">
      <c r="A22" s="63"/>
      <c r="B22" s="31">
        <v>5</v>
      </c>
      <c r="C22" s="32" t="str">
        <f>IF(C13="OB-Z",Cviky!B7,IF(C13="OB1",Cviky!F7,IF(C13="OB2",Cviky!J7,IF(C13="OB3",Cviky!N7," "))))</f>
        <v> </v>
      </c>
      <c r="D22" s="66"/>
      <c r="E22" s="66"/>
      <c r="F22" s="6" t="str">
        <f>IF(C13="OB-Z",Cviky!C7,IF(C13="OB1",Cviky!G7,IF(C13="OB2",Cviky!K7,IF(C13="OB3",Cviky!O7," "))))</f>
        <v> </v>
      </c>
      <c r="G22" s="67" t="e">
        <f>IF(E17="není",H22,I22)</f>
        <v>#VALUE!</v>
      </c>
      <c r="H22" s="68" t="e">
        <f t="shared" si="0"/>
        <v>#VALUE!</v>
      </c>
      <c r="I22" s="68" t="e">
        <f t="shared" si="1"/>
        <v>#VALUE!</v>
      </c>
      <c r="J22" s="3"/>
      <c r="K22" s="3"/>
    </row>
    <row r="23" spans="1:11" ht="15.75" customHeight="1">
      <c r="A23" s="63"/>
      <c r="B23" s="31">
        <v>6</v>
      </c>
      <c r="C23" s="32" t="str">
        <f>IF(C13="OB-Z",Cviky!B8,IF(C13="OB1",Cviky!F8,IF(C13="OB2",Cviky!J8,IF(C13="OB3",Cviky!N8," "))))</f>
        <v> </v>
      </c>
      <c r="D23" s="66"/>
      <c r="E23" s="66"/>
      <c r="F23" s="6" t="str">
        <f>IF(C13="OB-Z",Cviky!C8,IF(C13="OB1",Cviky!G8,IF(C13="OB2",Cviky!K8,IF(C13="OB3",Cviky!O8," "))))</f>
        <v> </v>
      </c>
      <c r="G23" s="67" t="e">
        <f>IF(E17="není",H23,I23)</f>
        <v>#VALUE!</v>
      </c>
      <c r="H23" s="68" t="e">
        <f t="shared" si="0"/>
        <v>#VALUE!</v>
      </c>
      <c r="I23" s="68" t="e">
        <f t="shared" si="1"/>
        <v>#VALUE!</v>
      </c>
      <c r="J23" s="3"/>
      <c r="K23" s="3"/>
    </row>
    <row r="24" spans="1:11" ht="15.75" customHeight="1">
      <c r="A24" s="63"/>
      <c r="B24" s="31">
        <v>7</v>
      </c>
      <c r="C24" s="32" t="str">
        <f>IF(C13="OB-Z",Cviky!B9,IF(C13="OB1",Cviky!F9,IF(C13="OB2",Cviky!J9,IF(C13="OB3",Cviky!N9," "))))</f>
        <v> </v>
      </c>
      <c r="D24" s="66"/>
      <c r="E24" s="66"/>
      <c r="F24" s="6" t="str">
        <f>IF(C13="OB-Z",Cviky!C9,IF(C13="OB1",Cviky!G9,IF(C13="OB2",Cviky!K9,IF(C13="OB3",Cviky!O9," "))))</f>
        <v> </v>
      </c>
      <c r="G24" s="67" t="e">
        <f>IF(E17="není",H24,I24)</f>
        <v>#VALUE!</v>
      </c>
      <c r="H24" s="68" t="e">
        <f t="shared" si="0"/>
        <v>#VALUE!</v>
      </c>
      <c r="I24" s="68" t="e">
        <f t="shared" si="1"/>
        <v>#VALUE!</v>
      </c>
      <c r="J24" s="3"/>
      <c r="K24" s="3"/>
    </row>
    <row r="25" spans="1:11" ht="15.75" customHeight="1">
      <c r="A25" s="63"/>
      <c r="B25" s="31">
        <v>8</v>
      </c>
      <c r="C25" s="32" t="str">
        <f>IF(C13="OB-Z",Cviky!B10,IF(C13="OB1",Cviky!F10,IF(C13="OB2",Cviky!J10,IF(C13="OB3",Cviky!N10," "))))</f>
        <v> </v>
      </c>
      <c r="D25" s="66"/>
      <c r="E25" s="66"/>
      <c r="F25" s="6" t="str">
        <f>IF(C13="OB-Z",Cviky!C10,IF(C13="OB1",Cviky!G10,IF(C13="OB2",Cviky!K10,IF(C13="OB3",Cviky!O10," "))))</f>
        <v> </v>
      </c>
      <c r="G25" s="67" t="e">
        <f>IF(E17="není",H25,I25)</f>
        <v>#VALUE!</v>
      </c>
      <c r="H25" s="68" t="e">
        <f t="shared" si="0"/>
        <v>#VALUE!</v>
      </c>
      <c r="I25" s="68" t="e">
        <f t="shared" si="1"/>
        <v>#VALUE!</v>
      </c>
      <c r="J25" s="3"/>
      <c r="K25" s="3"/>
    </row>
    <row r="26" spans="1:11" ht="15.75" customHeight="1">
      <c r="A26" s="63"/>
      <c r="B26" s="31">
        <v>9</v>
      </c>
      <c r="C26" s="32" t="str">
        <f>IF(C13="OB-Z",Cviky!B11,IF(C13="OB1",Cviky!F11,IF(C13="OB2",Cviky!J11,IF(C13="OB3",Cviky!N11," "))))</f>
        <v> </v>
      </c>
      <c r="D26" s="66"/>
      <c r="E26" s="66"/>
      <c r="F26" s="6" t="str">
        <f>IF(C13="OB-Z",Cviky!C11,IF(C13="OB1",Cviky!G11,IF(C13="OB2",Cviky!K11,IF(C13="OB3",Cviky!O11," "))))</f>
        <v> </v>
      </c>
      <c r="G26" s="67" t="e">
        <f>IF(E17="není",H26,I26)</f>
        <v>#VALUE!</v>
      </c>
      <c r="H26" s="68" t="e">
        <f t="shared" si="0"/>
        <v>#VALUE!</v>
      </c>
      <c r="I26" s="68" t="e">
        <f t="shared" si="1"/>
        <v>#VALUE!</v>
      </c>
      <c r="J26" s="3"/>
      <c r="K26" s="3"/>
    </row>
    <row r="27" spans="1:11" ht="15.75" customHeight="1">
      <c r="A27" s="63"/>
      <c r="B27" s="31">
        <v>10</v>
      </c>
      <c r="C27" s="32" t="str">
        <f>IF(C13="OB-Z",Cviky!B12,IF(C13="OB2",Cviky!J12,IF(C13="OB3",Cviky!N12," ")))</f>
        <v> </v>
      </c>
      <c r="D27" s="66"/>
      <c r="E27" s="66"/>
      <c r="F27" s="6" t="str">
        <f>IF(C13="OB-Z",Cviky!C12,IF(C13="OB1",Cviky!G12,IF(C13="OB2",Cviky!K12,IF(C13="OB3",Cviky!O12," "))))</f>
        <v> </v>
      </c>
      <c r="G27" s="67" t="e">
        <f>IF(E17="není",H27,I27)</f>
        <v>#VALUE!</v>
      </c>
      <c r="H27" s="68" t="e">
        <f t="shared" si="0"/>
        <v>#VALUE!</v>
      </c>
      <c r="I27" s="68" t="e">
        <f t="shared" si="1"/>
        <v>#VALUE!</v>
      </c>
      <c r="J27" s="3"/>
      <c r="K27" s="3"/>
    </row>
    <row r="28" spans="1:11" ht="15.75" customHeight="1">
      <c r="A28" s="63"/>
      <c r="B28" s="88" t="s">
        <v>109</v>
      </c>
      <c r="C28" s="88"/>
      <c r="D28" s="91" t="e">
        <f>IF(G13="ano","0",IF(G14="ano",H28-20,SUM(G18:G27)))</f>
        <v>#VALUE!</v>
      </c>
      <c r="E28" s="91"/>
      <c r="F28" s="91"/>
      <c r="G28" s="91"/>
      <c r="H28" s="68" t="e">
        <f>SUM(G18:G27)</f>
        <v>#VALUE!</v>
      </c>
      <c r="I28" s="68"/>
      <c r="J28" s="3"/>
      <c r="K28" s="3"/>
    </row>
    <row r="29" spans="1:11" ht="15.75" customHeight="1">
      <c r="A29" s="63"/>
      <c r="B29" s="88" t="s">
        <v>110</v>
      </c>
      <c r="C29" s="88"/>
      <c r="D29" s="93" t="e">
        <f>IF(G13="ano","Diskvalifikace",IF(Startovka!F2="N","Nenastoupil",IF(D28&gt;=256,"Výborně",IF(D28&gt;=224,"Velmi dobře",IF(D28&gt;=192,"Dobře",IF(D28&lt;=191.9,"Nehodnocen"," "))))))</f>
        <v>#VALUE!</v>
      </c>
      <c r="E29" s="93"/>
      <c r="F29" s="93"/>
      <c r="G29" s="93"/>
      <c r="H29" s="3"/>
      <c r="I29" s="3"/>
      <c r="J29" s="3"/>
      <c r="K29" s="3"/>
    </row>
    <row r="30" spans="1:11" ht="15" customHeight="1">
      <c r="A30" s="61"/>
      <c r="B30" s="69"/>
      <c r="C30" s="69"/>
      <c r="D30" s="69"/>
      <c r="E30" s="69"/>
      <c r="F30" s="69"/>
      <c r="G30" s="69"/>
      <c r="H30" s="48"/>
      <c r="I30" s="3"/>
      <c r="J30" s="3"/>
      <c r="K30" s="3"/>
    </row>
    <row r="31" spans="1:11" ht="15" customHeight="1">
      <c r="A31" s="61"/>
      <c r="B31" s="56"/>
      <c r="C31" s="56"/>
      <c r="D31" s="56"/>
      <c r="E31" s="56"/>
      <c r="F31" s="56"/>
      <c r="G31" s="56"/>
      <c r="H31" s="48"/>
      <c r="I31" s="3"/>
      <c r="J31" s="3"/>
      <c r="K31" s="3"/>
    </row>
    <row r="32" spans="1:11" ht="15" customHeight="1">
      <c r="A32" s="61"/>
      <c r="B32" s="56"/>
      <c r="C32" s="56"/>
      <c r="D32" s="56"/>
      <c r="E32" s="56"/>
      <c r="F32" s="56"/>
      <c r="G32" s="56"/>
      <c r="H32" s="48"/>
      <c r="I32" s="3"/>
      <c r="J32" s="3"/>
      <c r="K32" s="3"/>
    </row>
    <row r="33" spans="1:11" ht="15" customHeight="1">
      <c r="A33" s="61"/>
      <c r="B33" s="56"/>
      <c r="C33" s="56"/>
      <c r="D33" s="56"/>
      <c r="E33" s="56"/>
      <c r="F33" s="56"/>
      <c r="G33" s="56"/>
      <c r="H33" s="48"/>
      <c r="I33" s="3"/>
      <c r="J33" s="3"/>
      <c r="K33" s="3"/>
    </row>
    <row r="34" spans="1:11" ht="15" customHeight="1">
      <c r="A34" s="61"/>
      <c r="B34" s="56"/>
      <c r="C34" s="56"/>
      <c r="D34" s="56"/>
      <c r="E34" s="56"/>
      <c r="F34" s="56"/>
      <c r="G34" s="56"/>
      <c r="H34" s="48"/>
      <c r="I34" s="3"/>
      <c r="J34" s="3"/>
      <c r="K34" s="3"/>
    </row>
    <row r="35" spans="1:11" ht="15" customHeight="1">
      <c r="A35" s="61"/>
      <c r="B35" s="56"/>
      <c r="C35" s="56"/>
      <c r="D35" s="56"/>
      <c r="E35" s="56"/>
      <c r="F35" s="56"/>
      <c r="G35" s="56"/>
      <c r="H35" s="48"/>
      <c r="I35" s="3"/>
      <c r="J35" s="3"/>
      <c r="K35" s="3"/>
    </row>
    <row r="36" spans="1:11" ht="15" customHeight="1">
      <c r="A36" s="70"/>
      <c r="B36" s="57"/>
      <c r="C36" s="57"/>
      <c r="D36" s="57"/>
      <c r="E36" s="57"/>
      <c r="F36" s="57"/>
      <c r="G36" s="57"/>
      <c r="H36" s="48"/>
      <c r="I36" s="3"/>
      <c r="J36" s="3"/>
      <c r="K36" s="3"/>
    </row>
  </sheetData>
  <sheetProtection selectLockedCells="1" selectUnlockedCell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A1:G1"/>
    <mergeCell ref="A2:G2"/>
    <mergeCell ref="C3:G3"/>
    <mergeCell ref="C4:G4"/>
    <mergeCell ref="C5:G5"/>
    <mergeCell ref="D6:G6"/>
  </mergeCells>
  <conditionalFormatting sqref="D18:E27 G18:G27">
    <cfRule type="cellIs" priority="1" dxfId="0" operator="lessThan" stopIfTrue="1">
      <formula>0</formula>
    </cfRule>
  </conditionalFormatting>
  <printOptions/>
  <pageMargins left="0.11805555555555555" right="0.11805555555555555" top="0.19652777777777777" bottom="0.19652777777777777" header="0.5118055555555555" footer="0.19652777777777777"/>
  <pageSetup horizontalDpi="300" verticalDpi="300" orientation="landscape" scale="75"/>
  <headerFooter alignWithMargins="0">
    <oddFooter>&amp;C&amp;"Helvetica Neue,Běžné"&amp;12&amp;P</oddFooter>
  </headerFooter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K36"/>
  <sheetViews>
    <sheetView showGridLines="0" zoomScalePageLayoutView="0" workbookViewId="0" topLeftCell="A1">
      <selection activeCell="A1" sqref="A1"/>
    </sheetView>
  </sheetViews>
  <sheetFormatPr defaultColWidth="9.7109375" defaultRowHeight="15" customHeight="1"/>
  <cols>
    <col min="1" max="1" width="14.7109375" style="1" customWidth="1"/>
    <col min="2" max="2" width="7.57421875" style="1" customWidth="1"/>
    <col min="3" max="3" width="69.28125" style="1" customWidth="1"/>
    <col min="4" max="5" width="16.28125" style="1" customWidth="1"/>
    <col min="6" max="6" width="5.8515625" style="1" customWidth="1"/>
    <col min="7" max="7" width="17.7109375" style="1" customWidth="1"/>
    <col min="8" max="8" width="7.57421875" style="1" customWidth="1"/>
    <col min="9" max="9" width="8.7109375" style="1" customWidth="1"/>
    <col min="10" max="11" width="9.00390625" style="1" customWidth="1"/>
    <col min="12" max="16384" width="9.7109375" style="1" customWidth="1"/>
  </cols>
  <sheetData>
    <row r="1" spans="1:11" ht="21" customHeight="1">
      <c r="A1" s="78" t="s">
        <v>91</v>
      </c>
      <c r="B1" s="78"/>
      <c r="C1" s="78"/>
      <c r="D1" s="78"/>
      <c r="E1" s="78"/>
      <c r="F1" s="78"/>
      <c r="G1" s="78"/>
      <c r="H1" s="45"/>
      <c r="I1" s="3"/>
      <c r="J1" s="3"/>
      <c r="K1" s="3"/>
    </row>
    <row r="2" spans="1:11" ht="129.75" customHeight="1">
      <c r="A2" s="79"/>
      <c r="B2" s="79"/>
      <c r="C2" s="79"/>
      <c r="D2" s="79"/>
      <c r="E2" s="79"/>
      <c r="F2" s="79"/>
      <c r="G2" s="79"/>
      <c r="H2" s="45"/>
      <c r="I2" s="3"/>
      <c r="J2" s="3"/>
      <c r="K2" s="3"/>
    </row>
    <row r="3" spans="1:11" ht="15.75" customHeight="1">
      <c r="A3" s="46" t="s">
        <v>92</v>
      </c>
      <c r="B3" s="47"/>
      <c r="C3" s="80" t="str">
        <f>Startovka!I2</f>
        <v>Dana Háková </v>
      </c>
      <c r="D3" s="80"/>
      <c r="E3" s="80"/>
      <c r="F3" s="80"/>
      <c r="G3" s="80"/>
      <c r="H3" s="48"/>
      <c r="I3" s="3"/>
      <c r="J3" s="3"/>
      <c r="K3" s="3"/>
    </row>
    <row r="4" spans="1:11" ht="15.75" customHeight="1">
      <c r="A4" s="46" t="s">
        <v>93</v>
      </c>
      <c r="B4" s="47"/>
      <c r="C4" s="80" t="str">
        <f>Startovka!I3</f>
        <v>Zkoušky Obedience Chomutov </v>
      </c>
      <c r="D4" s="80"/>
      <c r="E4" s="80"/>
      <c r="F4" s="80"/>
      <c r="G4" s="80"/>
      <c r="H4" s="48"/>
      <c r="I4" s="3"/>
      <c r="J4" s="3"/>
      <c r="K4" s="3"/>
    </row>
    <row r="5" spans="1:11" ht="15.75" customHeight="1">
      <c r="A5" s="46" t="s">
        <v>94</v>
      </c>
      <c r="B5" s="47"/>
      <c r="C5" s="81">
        <f>Startovka!I4</f>
        <v>45444</v>
      </c>
      <c r="D5" s="81"/>
      <c r="E5" s="81"/>
      <c r="F5" s="81"/>
      <c r="G5" s="81"/>
      <c r="H5" s="49"/>
      <c r="I5" s="50"/>
      <c r="J5" s="50"/>
      <c r="K5" s="50"/>
    </row>
    <row r="6" spans="1:11" ht="15.75" customHeight="1">
      <c r="A6" s="46" t="s">
        <v>95</v>
      </c>
      <c r="B6" s="47"/>
      <c r="C6" s="51" t="b">
        <f>D17</f>
        <v>0</v>
      </c>
      <c r="D6" s="82" t="b">
        <f>IF(E17="není"," ",E17)</f>
        <v>0</v>
      </c>
      <c r="E6" s="82"/>
      <c r="F6" s="82"/>
      <c r="G6" s="82"/>
      <c r="H6" s="83"/>
      <c r="I6" s="83"/>
      <c r="J6" s="83"/>
      <c r="K6" s="83"/>
    </row>
    <row r="7" spans="1:11" ht="15.75" customHeight="1">
      <c r="A7" s="46" t="s">
        <v>96</v>
      </c>
      <c r="B7" s="47"/>
      <c r="C7" s="51" t="b">
        <f>IF(C13="OB-Z",Startovka!I8,IF(C13="OB1",Startovka!I12,IF(C13="OB2",Startovka!I16,IF(C13="OB3",Startovka!I20))))</f>
        <v>0</v>
      </c>
      <c r="D7" s="82" t="b">
        <f>IF(E17="není"," ",IF(C13="OB-Z",Startovka!K8,IF(C13="OB1",Startovka!K12,IF(C13="OB2",Startovka!K16,IF(C13="OB3",Startovka!K20)))))</f>
        <v>0</v>
      </c>
      <c r="E7" s="82"/>
      <c r="F7" s="82"/>
      <c r="G7" s="82"/>
      <c r="H7" s="52"/>
      <c r="I7" s="53"/>
      <c r="J7" s="53"/>
      <c r="K7" s="53"/>
    </row>
    <row r="8" spans="1:11" ht="15.75" customHeight="1">
      <c r="A8" s="54"/>
      <c r="B8" s="55"/>
      <c r="C8" s="56"/>
      <c r="D8" s="57"/>
      <c r="E8" s="57"/>
      <c r="F8" s="57"/>
      <c r="G8" s="57"/>
      <c r="H8" s="48"/>
      <c r="I8" s="3"/>
      <c r="J8" s="3"/>
      <c r="K8" s="3"/>
    </row>
    <row r="9" spans="1:11" ht="19.5" customHeight="1">
      <c r="A9" s="84" t="s">
        <v>97</v>
      </c>
      <c r="B9" s="84"/>
      <c r="C9" s="58">
        <f>Startovka!B49</f>
        <v>0</v>
      </c>
      <c r="D9" s="85" t="s">
        <v>98</v>
      </c>
      <c r="E9" s="85"/>
      <c r="F9" s="85"/>
      <c r="G9" s="85"/>
      <c r="H9" s="3"/>
      <c r="I9" s="3"/>
      <c r="J9" s="3"/>
      <c r="K9" s="3"/>
    </row>
    <row r="10" spans="1:11" ht="19.5" customHeight="1">
      <c r="A10" s="84" t="s">
        <v>99</v>
      </c>
      <c r="B10" s="84"/>
      <c r="C10" s="58">
        <f>Startovka!C49</f>
        <v>0</v>
      </c>
      <c r="D10" s="86" t="s">
        <v>100</v>
      </c>
      <c r="E10" s="86"/>
      <c r="F10" s="86"/>
      <c r="G10" s="86"/>
      <c r="H10" s="3"/>
      <c r="I10" s="3"/>
      <c r="J10" s="3"/>
      <c r="K10" s="3"/>
    </row>
    <row r="11" spans="1:11" ht="19.5" customHeight="1">
      <c r="A11" s="84" t="s">
        <v>101</v>
      </c>
      <c r="B11" s="84"/>
      <c r="C11" s="58">
        <f>Startovka!D49</f>
        <v>0</v>
      </c>
      <c r="D11" s="86"/>
      <c r="E11" s="86"/>
      <c r="F11" s="86"/>
      <c r="G11" s="86"/>
      <c r="H11" s="3"/>
      <c r="I11" s="3"/>
      <c r="J11" s="3"/>
      <c r="K11" s="3"/>
    </row>
    <row r="12" spans="1:11" ht="19.5" customHeight="1">
      <c r="A12" s="84" t="s">
        <v>102</v>
      </c>
      <c r="B12" s="84"/>
      <c r="C12" s="58">
        <f>Startovka!A49</f>
        <v>0</v>
      </c>
      <c r="D12" s="86"/>
      <c r="E12" s="86"/>
      <c r="F12" s="86"/>
      <c r="G12" s="86"/>
      <c r="H12" s="3"/>
      <c r="I12" s="3"/>
      <c r="J12" s="3"/>
      <c r="K12" s="3"/>
    </row>
    <row r="13" spans="1:11" ht="19.5" customHeight="1">
      <c r="A13" s="84" t="s">
        <v>103</v>
      </c>
      <c r="B13" s="84"/>
      <c r="C13" s="58">
        <f>Startovka!E49</f>
        <v>0</v>
      </c>
      <c r="D13" s="87" t="s">
        <v>104</v>
      </c>
      <c r="E13" s="87"/>
      <c r="F13" s="87"/>
      <c r="G13" s="28"/>
      <c r="H13" s="3"/>
      <c r="I13" s="3"/>
      <c r="J13" s="3"/>
      <c r="K13" s="3"/>
    </row>
    <row r="14" spans="1:11" ht="19.5" customHeight="1">
      <c r="A14" s="84" t="s">
        <v>105</v>
      </c>
      <c r="B14" s="84"/>
      <c r="C14" s="59" t="str">
        <f>Výsledky!G49</f>
        <v>neurčeno</v>
      </c>
      <c r="D14" s="87" t="str">
        <f>IF(C13="OB3","Žlutá karta"," ")</f>
        <v> </v>
      </c>
      <c r="E14" s="87"/>
      <c r="F14" s="87"/>
      <c r="G14" s="28"/>
      <c r="H14" s="3"/>
      <c r="I14" s="3"/>
      <c r="J14" s="3"/>
      <c r="K14" s="3"/>
    </row>
    <row r="15" spans="1:11" ht="15" customHeight="1">
      <c r="A15" s="61"/>
      <c r="B15" s="57"/>
      <c r="C15" s="57"/>
      <c r="D15" s="62"/>
      <c r="E15" s="62"/>
      <c r="F15" s="62"/>
      <c r="G15" s="62"/>
      <c r="H15" s="48"/>
      <c r="I15" s="3"/>
      <c r="J15" s="3"/>
      <c r="K15" s="3"/>
    </row>
    <row r="16" spans="1:11" ht="47.25" customHeight="1">
      <c r="A16" s="63"/>
      <c r="B16" s="30" t="s">
        <v>52</v>
      </c>
      <c r="C16" s="30" t="s">
        <v>53</v>
      </c>
      <c r="D16" s="30" t="s">
        <v>106</v>
      </c>
      <c r="E16" s="30" t="s">
        <v>107</v>
      </c>
      <c r="F16" s="30" t="s">
        <v>54</v>
      </c>
      <c r="G16" s="30" t="s">
        <v>108</v>
      </c>
      <c r="H16" s="3"/>
      <c r="I16" s="3"/>
      <c r="J16" s="3"/>
      <c r="K16" s="3"/>
    </row>
    <row r="17" spans="1:11" ht="25.5" customHeight="1">
      <c r="A17" s="63"/>
      <c r="B17" s="64"/>
      <c r="C17" s="64"/>
      <c r="D17" s="65" t="b">
        <f>IF(C13="OB-Z",Startovka!I7,IF(C13="OB1",Startovka!I11,IF(C13="OB2",Startovka!I15,IF(C13="OB3",Startovka!I19))))</f>
        <v>0</v>
      </c>
      <c r="E17" s="65" t="b">
        <f>IF(C13="OB-Z",Startovka!K7,IF(C13="OB1",Startovka!K11,IF(C13="OB2",Startovka!K15,IF(C13="OB3",Startovka!K19))))</f>
        <v>0</v>
      </c>
      <c r="F17" s="64"/>
      <c r="G17" s="64"/>
      <c r="H17" s="3"/>
      <c r="I17" s="3"/>
      <c r="J17" s="3"/>
      <c r="K17" s="3"/>
    </row>
    <row r="18" spans="1:11" ht="15.75" customHeight="1">
      <c r="A18" s="63"/>
      <c r="B18" s="31">
        <v>1</v>
      </c>
      <c r="C18" s="32" t="str">
        <f>IF(C13="OB-Z",Cviky!B3,IF(C13="OB1",Cviky!F3,IF(C13="OB2",Cviky!J3,IF(C13="OB3",Cviky!N3," "))))</f>
        <v> </v>
      </c>
      <c r="D18" s="66"/>
      <c r="E18" s="66"/>
      <c r="F18" s="6" t="str">
        <f>IF(C13="OB-Z",Cviky!C3,IF(C13="OB1",Cviky!G3,IF(C13="OB2",Cviky!K3,IF(C13="OB3",Cviky!O3," "))))</f>
        <v> </v>
      </c>
      <c r="G18" s="67" t="e">
        <f>IF(E17="není",H18,I18)</f>
        <v>#VALUE!</v>
      </c>
      <c r="H18" s="68" t="e">
        <f aca="true" t="shared" si="0" ref="H18:H27">SUM(D18*F18)</f>
        <v>#VALUE!</v>
      </c>
      <c r="I18" s="68" t="e">
        <f aca="true" t="shared" si="1" ref="I18:I27">SUM(((D18+E18)*F18)/2)</f>
        <v>#VALUE!</v>
      </c>
      <c r="J18" s="3"/>
      <c r="K18" s="3"/>
    </row>
    <row r="19" spans="1:11" ht="15.75" customHeight="1">
      <c r="A19" s="63"/>
      <c r="B19" s="31">
        <v>2</v>
      </c>
      <c r="C19" s="32" t="str">
        <f>IF(C13="OB-Z",Cviky!B4,IF(C13="OB1",Cviky!F4,IF(C13="OB2",Cviky!J4,IF(C13="OB3",Cviky!N4," "))))</f>
        <v> </v>
      </c>
      <c r="D19" s="66"/>
      <c r="E19" s="66"/>
      <c r="F19" s="6" t="str">
        <f>IF(C13="OB-Z",Cviky!C4,IF(C13="OB1",Cviky!G4,IF(C13="OB2",Cviky!K4,IF(C13="OB3",Cviky!O4," "))))</f>
        <v> </v>
      </c>
      <c r="G19" s="67" t="e">
        <f>IF(E17="není",H19,I19)</f>
        <v>#VALUE!</v>
      </c>
      <c r="H19" s="68" t="e">
        <f t="shared" si="0"/>
        <v>#VALUE!</v>
      </c>
      <c r="I19" s="68" t="e">
        <f t="shared" si="1"/>
        <v>#VALUE!</v>
      </c>
      <c r="J19" s="3"/>
      <c r="K19" s="3"/>
    </row>
    <row r="20" spans="1:11" ht="15.75" customHeight="1">
      <c r="A20" s="63"/>
      <c r="B20" s="31">
        <v>3</v>
      </c>
      <c r="C20" s="32" t="str">
        <f>IF(C13="OB-Z",Cviky!B5,IF(C13="OB1",Cviky!F5,IF(C13="OB2",Cviky!J5,IF(C13="OB3",Cviky!N5," "))))</f>
        <v> </v>
      </c>
      <c r="D20" s="66"/>
      <c r="E20" s="66"/>
      <c r="F20" s="6" t="str">
        <f>IF(C13="OB-Z",Cviky!C5,IF(C13="OB1",Cviky!G5,IF(C13="OB2",Cviky!K5,IF(C13="OB3",Cviky!O5," "))))</f>
        <v> </v>
      </c>
      <c r="G20" s="67" t="e">
        <f>IF(E17="není",H20,I20)</f>
        <v>#VALUE!</v>
      </c>
      <c r="H20" s="68" t="e">
        <f t="shared" si="0"/>
        <v>#VALUE!</v>
      </c>
      <c r="I20" s="68" t="e">
        <f t="shared" si="1"/>
        <v>#VALUE!</v>
      </c>
      <c r="J20" s="3"/>
      <c r="K20" s="3"/>
    </row>
    <row r="21" spans="1:11" ht="15.75" customHeight="1">
      <c r="A21" s="63"/>
      <c r="B21" s="31">
        <v>4</v>
      </c>
      <c r="C21" s="32" t="str">
        <f>IF(C13="OB-Z",Cviky!B6,IF(C13="OB1",Cviky!F6,IF(C13="OB2",Cviky!J6,IF(C13="OB3",Cviky!N6," "))))</f>
        <v> </v>
      </c>
      <c r="D21" s="66"/>
      <c r="E21" s="66"/>
      <c r="F21" s="6" t="str">
        <f>IF(C13="OB-Z",Cviky!C6,IF(C13="OB1",Cviky!G6,IF(C13="OB2",Cviky!K6,IF(C13="OB3",Cviky!O6," "))))</f>
        <v> </v>
      </c>
      <c r="G21" s="67" t="e">
        <f>IF(E17="není",H21,I21)</f>
        <v>#VALUE!</v>
      </c>
      <c r="H21" s="68" t="e">
        <f t="shared" si="0"/>
        <v>#VALUE!</v>
      </c>
      <c r="I21" s="68" t="e">
        <f t="shared" si="1"/>
        <v>#VALUE!</v>
      </c>
      <c r="J21" s="3"/>
      <c r="K21" s="3"/>
    </row>
    <row r="22" spans="1:11" ht="15.75" customHeight="1">
      <c r="A22" s="63"/>
      <c r="B22" s="31">
        <v>5</v>
      </c>
      <c r="C22" s="32" t="str">
        <f>IF(C13="OB-Z",Cviky!B7,IF(C13="OB1",Cviky!F7,IF(C13="OB2",Cviky!J7,IF(C13="OB3",Cviky!N7," "))))</f>
        <v> </v>
      </c>
      <c r="D22" s="66"/>
      <c r="E22" s="66"/>
      <c r="F22" s="6" t="str">
        <f>IF(C13="OB-Z",Cviky!C7,IF(C13="OB1",Cviky!G7,IF(C13="OB2",Cviky!K7,IF(C13="OB3",Cviky!O7," "))))</f>
        <v> </v>
      </c>
      <c r="G22" s="67" t="e">
        <f>IF(E17="není",H22,I22)</f>
        <v>#VALUE!</v>
      </c>
      <c r="H22" s="68" t="e">
        <f t="shared" si="0"/>
        <v>#VALUE!</v>
      </c>
      <c r="I22" s="68" t="e">
        <f t="shared" si="1"/>
        <v>#VALUE!</v>
      </c>
      <c r="J22" s="3"/>
      <c r="K22" s="3"/>
    </row>
    <row r="23" spans="1:11" ht="15.75" customHeight="1">
      <c r="A23" s="63"/>
      <c r="B23" s="31">
        <v>6</v>
      </c>
      <c r="C23" s="32" t="str">
        <f>IF(C13="OB-Z",Cviky!B8,IF(C13="OB1",Cviky!F8,IF(C13="OB2",Cviky!J8,IF(C13="OB3",Cviky!N8," "))))</f>
        <v> </v>
      </c>
      <c r="D23" s="66"/>
      <c r="E23" s="66"/>
      <c r="F23" s="6" t="str">
        <f>IF(C13="OB-Z",Cviky!C8,IF(C13="OB1",Cviky!G8,IF(C13="OB2",Cviky!K8,IF(C13="OB3",Cviky!O8," "))))</f>
        <v> </v>
      </c>
      <c r="G23" s="67" t="e">
        <f>IF(E17="není",H23,I23)</f>
        <v>#VALUE!</v>
      </c>
      <c r="H23" s="68" t="e">
        <f t="shared" si="0"/>
        <v>#VALUE!</v>
      </c>
      <c r="I23" s="68" t="e">
        <f t="shared" si="1"/>
        <v>#VALUE!</v>
      </c>
      <c r="J23" s="3"/>
      <c r="K23" s="3"/>
    </row>
    <row r="24" spans="1:11" ht="15.75" customHeight="1">
      <c r="A24" s="63"/>
      <c r="B24" s="31">
        <v>7</v>
      </c>
      <c r="C24" s="32" t="str">
        <f>IF(C13="OB-Z",Cviky!B9,IF(C13="OB1",Cviky!F9,IF(C13="OB2",Cviky!J9,IF(C13="OB3",Cviky!N9," "))))</f>
        <v> </v>
      </c>
      <c r="D24" s="66"/>
      <c r="E24" s="66"/>
      <c r="F24" s="6" t="str">
        <f>IF(C13="OB-Z",Cviky!C9,IF(C13="OB1",Cviky!G9,IF(C13="OB2",Cviky!K9,IF(C13="OB3",Cviky!O9," "))))</f>
        <v> </v>
      </c>
      <c r="G24" s="67" t="e">
        <f>IF(E17="není",H24,I24)</f>
        <v>#VALUE!</v>
      </c>
      <c r="H24" s="68" t="e">
        <f t="shared" si="0"/>
        <v>#VALUE!</v>
      </c>
      <c r="I24" s="68" t="e">
        <f t="shared" si="1"/>
        <v>#VALUE!</v>
      </c>
      <c r="J24" s="3"/>
      <c r="K24" s="3"/>
    </row>
    <row r="25" spans="1:11" ht="15.75" customHeight="1">
      <c r="A25" s="63"/>
      <c r="B25" s="31">
        <v>8</v>
      </c>
      <c r="C25" s="32" t="str">
        <f>IF(C13="OB-Z",Cviky!B10,IF(C13="OB1",Cviky!F10,IF(C13="OB2",Cviky!J10,IF(C13="OB3",Cviky!N10," "))))</f>
        <v> </v>
      </c>
      <c r="D25" s="66"/>
      <c r="E25" s="66"/>
      <c r="F25" s="6" t="str">
        <f>IF(C13="OB-Z",Cviky!C10,IF(C13="OB1",Cviky!G10,IF(C13="OB2",Cviky!K10,IF(C13="OB3",Cviky!O10," "))))</f>
        <v> </v>
      </c>
      <c r="G25" s="67" t="e">
        <f>IF(E17="není",H25,I25)</f>
        <v>#VALUE!</v>
      </c>
      <c r="H25" s="68" t="e">
        <f t="shared" si="0"/>
        <v>#VALUE!</v>
      </c>
      <c r="I25" s="68" t="e">
        <f t="shared" si="1"/>
        <v>#VALUE!</v>
      </c>
      <c r="J25" s="3"/>
      <c r="K25" s="3"/>
    </row>
    <row r="26" spans="1:11" ht="15.75" customHeight="1">
      <c r="A26" s="63"/>
      <c r="B26" s="31">
        <v>9</v>
      </c>
      <c r="C26" s="32" t="str">
        <f>IF(C13="OB-Z",Cviky!B11,IF(C13="OB1",Cviky!F11,IF(C13="OB2",Cviky!J11,IF(C13="OB3",Cviky!N11," "))))</f>
        <v> </v>
      </c>
      <c r="D26" s="66"/>
      <c r="E26" s="66"/>
      <c r="F26" s="6" t="str">
        <f>IF(C13="OB-Z",Cviky!C11,IF(C13="OB1",Cviky!G11,IF(C13="OB2",Cviky!K11,IF(C13="OB3",Cviky!O11," "))))</f>
        <v> </v>
      </c>
      <c r="G26" s="67" t="e">
        <f>IF(E17="není",H26,I26)</f>
        <v>#VALUE!</v>
      </c>
      <c r="H26" s="68" t="e">
        <f t="shared" si="0"/>
        <v>#VALUE!</v>
      </c>
      <c r="I26" s="68" t="e">
        <f t="shared" si="1"/>
        <v>#VALUE!</v>
      </c>
      <c r="J26" s="3"/>
      <c r="K26" s="3"/>
    </row>
    <row r="27" spans="1:11" ht="15.75" customHeight="1">
      <c r="A27" s="63"/>
      <c r="B27" s="31">
        <v>10</v>
      </c>
      <c r="C27" s="32" t="str">
        <f>IF(C13="OB-Z",Cviky!B12,IF(C13="OB2",Cviky!J12,IF(C13="OB3",Cviky!N12," ")))</f>
        <v> </v>
      </c>
      <c r="D27" s="66"/>
      <c r="E27" s="66"/>
      <c r="F27" s="6" t="str">
        <f>IF(C13="OB-Z",Cviky!C12,IF(C13="OB1",Cviky!G12,IF(C13="OB2",Cviky!K12,IF(C13="OB3",Cviky!O12," "))))</f>
        <v> </v>
      </c>
      <c r="G27" s="67" t="e">
        <f>IF(E17="není",H27,I27)</f>
        <v>#VALUE!</v>
      </c>
      <c r="H27" s="68" t="e">
        <f t="shared" si="0"/>
        <v>#VALUE!</v>
      </c>
      <c r="I27" s="68" t="e">
        <f t="shared" si="1"/>
        <v>#VALUE!</v>
      </c>
      <c r="J27" s="3"/>
      <c r="K27" s="3"/>
    </row>
    <row r="28" spans="1:11" ht="15.75" customHeight="1">
      <c r="A28" s="63"/>
      <c r="B28" s="88" t="s">
        <v>109</v>
      </c>
      <c r="C28" s="88"/>
      <c r="D28" s="91" t="e">
        <f>IF(G13="ano","0",IF(G14="ano",H28-20,SUM(G18:G27)))</f>
        <v>#VALUE!</v>
      </c>
      <c r="E28" s="91"/>
      <c r="F28" s="91"/>
      <c r="G28" s="91"/>
      <c r="H28" s="68" t="e">
        <f>SUM(G18:G27)</f>
        <v>#VALUE!</v>
      </c>
      <c r="I28" s="68"/>
      <c r="J28" s="3"/>
      <c r="K28" s="3"/>
    </row>
    <row r="29" spans="1:11" ht="15.75" customHeight="1">
      <c r="A29" s="63"/>
      <c r="B29" s="88" t="s">
        <v>110</v>
      </c>
      <c r="C29" s="88"/>
      <c r="D29" s="93" t="e">
        <f>IF(G13="ano","Diskvalifikace",IF(Startovka!F2="N","Nenastoupil",IF(D28&gt;=256,"Výborně",IF(D28&gt;=224,"Velmi dobře",IF(D28&gt;=192,"Dobře",IF(D28&lt;=191.9,"Nehodnocen"," "))))))</f>
        <v>#VALUE!</v>
      </c>
      <c r="E29" s="93"/>
      <c r="F29" s="93"/>
      <c r="G29" s="93"/>
      <c r="H29" s="3"/>
      <c r="I29" s="3"/>
      <c r="J29" s="3"/>
      <c r="K29" s="3"/>
    </row>
    <row r="30" spans="1:11" ht="15" customHeight="1">
      <c r="A30" s="61"/>
      <c r="B30" s="69"/>
      <c r="C30" s="69"/>
      <c r="D30" s="69"/>
      <c r="E30" s="69"/>
      <c r="F30" s="69"/>
      <c r="G30" s="69"/>
      <c r="H30" s="48"/>
      <c r="I30" s="3"/>
      <c r="J30" s="3"/>
      <c r="K30" s="3"/>
    </row>
    <row r="31" spans="1:11" ht="15" customHeight="1">
      <c r="A31" s="61"/>
      <c r="B31" s="56"/>
      <c r="C31" s="56"/>
      <c r="D31" s="56"/>
      <c r="E31" s="56"/>
      <c r="F31" s="56"/>
      <c r="G31" s="56"/>
      <c r="H31" s="48"/>
      <c r="I31" s="3"/>
      <c r="J31" s="3"/>
      <c r="K31" s="3"/>
    </row>
    <row r="32" spans="1:11" ht="15" customHeight="1">
      <c r="A32" s="61"/>
      <c r="B32" s="56"/>
      <c r="C32" s="56"/>
      <c r="D32" s="56"/>
      <c r="E32" s="56"/>
      <c r="F32" s="56"/>
      <c r="G32" s="56"/>
      <c r="H32" s="48"/>
      <c r="I32" s="3"/>
      <c r="J32" s="3"/>
      <c r="K32" s="3"/>
    </row>
    <row r="33" spans="1:11" ht="15" customHeight="1">
      <c r="A33" s="61"/>
      <c r="B33" s="56"/>
      <c r="C33" s="56"/>
      <c r="D33" s="56"/>
      <c r="E33" s="56"/>
      <c r="F33" s="56"/>
      <c r="G33" s="56"/>
      <c r="H33" s="48"/>
      <c r="I33" s="3"/>
      <c r="J33" s="3"/>
      <c r="K33" s="3"/>
    </row>
    <row r="34" spans="1:11" ht="15" customHeight="1">
      <c r="A34" s="61"/>
      <c r="B34" s="56"/>
      <c r="C34" s="56"/>
      <c r="D34" s="56"/>
      <c r="E34" s="56"/>
      <c r="F34" s="56"/>
      <c r="G34" s="56"/>
      <c r="H34" s="48"/>
      <c r="I34" s="3"/>
      <c r="J34" s="3"/>
      <c r="K34" s="3"/>
    </row>
    <row r="35" spans="1:11" ht="15" customHeight="1">
      <c r="A35" s="61"/>
      <c r="B35" s="56"/>
      <c r="C35" s="56"/>
      <c r="D35" s="56"/>
      <c r="E35" s="56"/>
      <c r="F35" s="56"/>
      <c r="G35" s="56"/>
      <c r="H35" s="48"/>
      <c r="I35" s="3"/>
      <c r="J35" s="3"/>
      <c r="K35" s="3"/>
    </row>
    <row r="36" spans="1:11" ht="15" customHeight="1">
      <c r="A36" s="70"/>
      <c r="B36" s="57"/>
      <c r="C36" s="57"/>
      <c r="D36" s="57"/>
      <c r="E36" s="57"/>
      <c r="F36" s="57"/>
      <c r="G36" s="57"/>
      <c r="H36" s="48"/>
      <c r="I36" s="3"/>
      <c r="J36" s="3"/>
      <c r="K36" s="3"/>
    </row>
  </sheetData>
  <sheetProtection selectLockedCells="1" selectUnlockedCell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A1:G1"/>
    <mergeCell ref="A2:G2"/>
    <mergeCell ref="C3:G3"/>
    <mergeCell ref="C4:G4"/>
    <mergeCell ref="C5:G5"/>
    <mergeCell ref="D6:G6"/>
  </mergeCells>
  <conditionalFormatting sqref="D18:E27 G18:G27">
    <cfRule type="cellIs" priority="1" dxfId="0" operator="lessThan" stopIfTrue="1">
      <formula>0</formula>
    </cfRule>
  </conditionalFormatting>
  <printOptions/>
  <pageMargins left="0.11805555555555555" right="0.11805555555555555" top="0.19652777777777777" bottom="0.19652777777777777" header="0.5118055555555555" footer="0.19652777777777777"/>
  <pageSetup horizontalDpi="300" verticalDpi="300" orientation="landscape" scale="75"/>
  <headerFooter alignWithMargins="0">
    <oddFooter>&amp;C&amp;"Helvetica Neue,Běžné"&amp;12&amp;P</oddFooter>
  </headerFooter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K36"/>
  <sheetViews>
    <sheetView showGridLines="0" zoomScalePageLayoutView="0" workbookViewId="0" topLeftCell="A1">
      <selection activeCell="A1" sqref="A1"/>
    </sheetView>
  </sheetViews>
  <sheetFormatPr defaultColWidth="9.7109375" defaultRowHeight="15" customHeight="1"/>
  <cols>
    <col min="1" max="1" width="14.7109375" style="1" customWidth="1"/>
    <col min="2" max="2" width="7.57421875" style="1" customWidth="1"/>
    <col min="3" max="3" width="69.28125" style="1" customWidth="1"/>
    <col min="4" max="5" width="16.28125" style="1" customWidth="1"/>
    <col min="6" max="6" width="5.8515625" style="1" customWidth="1"/>
    <col min="7" max="7" width="17.7109375" style="1" customWidth="1"/>
    <col min="8" max="8" width="7.57421875" style="1" customWidth="1"/>
    <col min="9" max="9" width="8.7109375" style="1" customWidth="1"/>
    <col min="10" max="11" width="9.00390625" style="1" customWidth="1"/>
    <col min="12" max="16384" width="9.7109375" style="1" customWidth="1"/>
  </cols>
  <sheetData>
    <row r="1" spans="1:11" ht="21" customHeight="1">
      <c r="A1" s="78" t="s">
        <v>91</v>
      </c>
      <c r="B1" s="78"/>
      <c r="C1" s="78"/>
      <c r="D1" s="78"/>
      <c r="E1" s="78"/>
      <c r="F1" s="78"/>
      <c r="G1" s="78"/>
      <c r="H1" s="45"/>
      <c r="I1" s="3"/>
      <c r="J1" s="3"/>
      <c r="K1" s="3"/>
    </row>
    <row r="2" spans="1:11" ht="129.75" customHeight="1">
      <c r="A2" s="79"/>
      <c r="B2" s="79"/>
      <c r="C2" s="79"/>
      <c r="D2" s="79"/>
      <c r="E2" s="79"/>
      <c r="F2" s="79"/>
      <c r="G2" s="79"/>
      <c r="H2" s="45"/>
      <c r="I2" s="3"/>
      <c r="J2" s="3"/>
      <c r="K2" s="3"/>
    </row>
    <row r="3" spans="1:11" ht="15.75" customHeight="1">
      <c r="A3" s="46" t="s">
        <v>92</v>
      </c>
      <c r="B3" s="47"/>
      <c r="C3" s="80" t="str">
        <f>Startovka!I2</f>
        <v>Dana Háková </v>
      </c>
      <c r="D3" s="80"/>
      <c r="E3" s="80"/>
      <c r="F3" s="80"/>
      <c r="G3" s="80"/>
      <c r="H3" s="48"/>
      <c r="I3" s="3"/>
      <c r="J3" s="3"/>
      <c r="K3" s="3"/>
    </row>
    <row r="4" spans="1:11" ht="15.75" customHeight="1">
      <c r="A4" s="46" t="s">
        <v>93</v>
      </c>
      <c r="B4" s="47"/>
      <c r="C4" s="80" t="str">
        <f>Startovka!I3</f>
        <v>Zkoušky Obedience Chomutov </v>
      </c>
      <c r="D4" s="80"/>
      <c r="E4" s="80"/>
      <c r="F4" s="80"/>
      <c r="G4" s="80"/>
      <c r="H4" s="48"/>
      <c r="I4" s="3"/>
      <c r="J4" s="3"/>
      <c r="K4" s="3"/>
    </row>
    <row r="5" spans="1:11" ht="15.75" customHeight="1">
      <c r="A5" s="46" t="s">
        <v>94</v>
      </c>
      <c r="B5" s="47"/>
      <c r="C5" s="81">
        <f>Startovka!I4</f>
        <v>45444</v>
      </c>
      <c r="D5" s="81"/>
      <c r="E5" s="81"/>
      <c r="F5" s="81"/>
      <c r="G5" s="81"/>
      <c r="H5" s="49"/>
      <c r="I5" s="50"/>
      <c r="J5" s="50"/>
      <c r="K5" s="50"/>
    </row>
    <row r="6" spans="1:11" ht="15.75" customHeight="1">
      <c r="A6" s="46" t="s">
        <v>95</v>
      </c>
      <c r="B6" s="47"/>
      <c r="C6" s="51" t="b">
        <f>D17</f>
        <v>0</v>
      </c>
      <c r="D6" s="82" t="b">
        <f>IF(E17="není"," ",E17)</f>
        <v>0</v>
      </c>
      <c r="E6" s="82"/>
      <c r="F6" s="82"/>
      <c r="G6" s="82"/>
      <c r="H6" s="83"/>
      <c r="I6" s="83"/>
      <c r="J6" s="83"/>
      <c r="K6" s="83"/>
    </row>
    <row r="7" spans="1:11" ht="15.75" customHeight="1">
      <c r="A7" s="46" t="s">
        <v>96</v>
      </c>
      <c r="B7" s="47"/>
      <c r="C7" s="51" t="b">
        <f>IF(C13="OB-Z",Startovka!I8,IF(C13="OB1",Startovka!I12,IF(C13="OB2",Startovka!I16,IF(C13="OB3",Startovka!I20))))</f>
        <v>0</v>
      </c>
      <c r="D7" s="82" t="b">
        <f>IF(E17="není"," ",IF(C13="OB-Z",Startovka!K8,IF(C13="OB1",Startovka!K12,IF(C13="OB2",Startovka!K16,IF(C13="OB3",Startovka!K20)))))</f>
        <v>0</v>
      </c>
      <c r="E7" s="82"/>
      <c r="F7" s="82"/>
      <c r="G7" s="82"/>
      <c r="H7" s="52"/>
      <c r="I7" s="53"/>
      <c r="J7" s="53"/>
      <c r="K7" s="53"/>
    </row>
    <row r="8" spans="1:11" ht="15.75" customHeight="1">
      <c r="A8" s="54"/>
      <c r="B8" s="55"/>
      <c r="C8" s="56"/>
      <c r="D8" s="57"/>
      <c r="E8" s="57"/>
      <c r="F8" s="57"/>
      <c r="G8" s="57"/>
      <c r="H8" s="48"/>
      <c r="I8" s="3"/>
      <c r="J8" s="3"/>
      <c r="K8" s="3"/>
    </row>
    <row r="9" spans="1:11" ht="19.5" customHeight="1">
      <c r="A9" s="84" t="s">
        <v>97</v>
      </c>
      <c r="B9" s="84"/>
      <c r="C9" s="58">
        <f>Startovka!B50</f>
        <v>0</v>
      </c>
      <c r="D9" s="85" t="s">
        <v>98</v>
      </c>
      <c r="E9" s="85"/>
      <c r="F9" s="85"/>
      <c r="G9" s="85"/>
      <c r="H9" s="3"/>
      <c r="I9" s="3"/>
      <c r="J9" s="3"/>
      <c r="K9" s="3"/>
    </row>
    <row r="10" spans="1:11" ht="19.5" customHeight="1">
      <c r="A10" s="84" t="s">
        <v>99</v>
      </c>
      <c r="B10" s="84"/>
      <c r="C10" s="58">
        <f>Startovka!C50</f>
        <v>0</v>
      </c>
      <c r="D10" s="86" t="s">
        <v>100</v>
      </c>
      <c r="E10" s="86"/>
      <c r="F10" s="86"/>
      <c r="G10" s="86"/>
      <c r="H10" s="3"/>
      <c r="I10" s="3"/>
      <c r="J10" s="3"/>
      <c r="K10" s="3"/>
    </row>
    <row r="11" spans="1:11" ht="19.5" customHeight="1">
      <c r="A11" s="84" t="s">
        <v>101</v>
      </c>
      <c r="B11" s="84"/>
      <c r="C11" s="58">
        <f>Startovka!D50</f>
        <v>0</v>
      </c>
      <c r="D11" s="86"/>
      <c r="E11" s="86"/>
      <c r="F11" s="86"/>
      <c r="G11" s="86"/>
      <c r="H11" s="3"/>
      <c r="I11" s="3"/>
      <c r="J11" s="3"/>
      <c r="K11" s="3"/>
    </row>
    <row r="12" spans="1:11" ht="19.5" customHeight="1">
      <c r="A12" s="84" t="s">
        <v>102</v>
      </c>
      <c r="B12" s="84"/>
      <c r="C12" s="58">
        <f>Startovka!A50</f>
        <v>0</v>
      </c>
      <c r="D12" s="86"/>
      <c r="E12" s="86"/>
      <c r="F12" s="86"/>
      <c r="G12" s="86"/>
      <c r="H12" s="3"/>
      <c r="I12" s="3"/>
      <c r="J12" s="3"/>
      <c r="K12" s="3"/>
    </row>
    <row r="13" spans="1:11" ht="19.5" customHeight="1">
      <c r="A13" s="84" t="s">
        <v>103</v>
      </c>
      <c r="B13" s="84"/>
      <c r="C13" s="58">
        <f>Startovka!E50</f>
        <v>0</v>
      </c>
      <c r="D13" s="87" t="s">
        <v>104</v>
      </c>
      <c r="E13" s="87"/>
      <c r="F13" s="87"/>
      <c r="G13" s="28"/>
      <c r="H13" s="3"/>
      <c r="I13" s="3"/>
      <c r="J13" s="3"/>
      <c r="K13" s="3"/>
    </row>
    <row r="14" spans="1:11" ht="19.5" customHeight="1">
      <c r="A14" s="84" t="s">
        <v>105</v>
      </c>
      <c r="B14" s="84"/>
      <c r="C14" s="59" t="str">
        <f>Výsledky!G50</f>
        <v>neurčeno</v>
      </c>
      <c r="D14" s="87" t="str">
        <f>IF(C13="OB3","Žlutá karta"," ")</f>
        <v> </v>
      </c>
      <c r="E14" s="87"/>
      <c r="F14" s="87"/>
      <c r="G14" s="28"/>
      <c r="H14" s="3"/>
      <c r="I14" s="3"/>
      <c r="J14" s="3"/>
      <c r="K14" s="3"/>
    </row>
    <row r="15" spans="1:11" ht="15" customHeight="1">
      <c r="A15" s="61"/>
      <c r="B15" s="57"/>
      <c r="C15" s="57"/>
      <c r="D15" s="62"/>
      <c r="E15" s="62"/>
      <c r="F15" s="62"/>
      <c r="G15" s="62"/>
      <c r="H15" s="48"/>
      <c r="I15" s="3"/>
      <c r="J15" s="3"/>
      <c r="K15" s="3"/>
    </row>
    <row r="16" spans="1:11" ht="47.25" customHeight="1">
      <c r="A16" s="63"/>
      <c r="B16" s="30" t="s">
        <v>52</v>
      </c>
      <c r="C16" s="30" t="s">
        <v>53</v>
      </c>
      <c r="D16" s="30" t="s">
        <v>106</v>
      </c>
      <c r="E16" s="30" t="s">
        <v>107</v>
      </c>
      <c r="F16" s="30" t="s">
        <v>54</v>
      </c>
      <c r="G16" s="30" t="s">
        <v>108</v>
      </c>
      <c r="H16" s="3"/>
      <c r="I16" s="3"/>
      <c r="J16" s="3"/>
      <c r="K16" s="3"/>
    </row>
    <row r="17" spans="1:11" ht="25.5" customHeight="1">
      <c r="A17" s="63"/>
      <c r="B17" s="64"/>
      <c r="C17" s="64"/>
      <c r="D17" s="65" t="b">
        <f>IF(C13="OB-Z",Startovka!I7,IF(C13="OB1",Startovka!I11,IF(C13="OB2",Startovka!I15,IF(C13="OB3",Startovka!I19))))</f>
        <v>0</v>
      </c>
      <c r="E17" s="65" t="b">
        <f>IF(C13="OB-Z",Startovka!K7,IF(C13="OB1",Startovka!K11,IF(C13="OB2",Startovka!K15,IF(C13="OB3",Startovka!K19))))</f>
        <v>0</v>
      </c>
      <c r="F17" s="64"/>
      <c r="G17" s="64"/>
      <c r="H17" s="3"/>
      <c r="I17" s="3"/>
      <c r="J17" s="3"/>
      <c r="K17" s="3"/>
    </row>
    <row r="18" spans="1:11" ht="15.75" customHeight="1">
      <c r="A18" s="63"/>
      <c r="B18" s="31">
        <v>1</v>
      </c>
      <c r="C18" s="32" t="str">
        <f>IF(C13="OB-Z",Cviky!B3,IF(C13="OB1",Cviky!F3,IF(C13="OB2",Cviky!J3,IF(C13="OB3",Cviky!N3," "))))</f>
        <v> </v>
      </c>
      <c r="D18" s="66"/>
      <c r="E18" s="66"/>
      <c r="F18" s="6" t="str">
        <f>IF(C13="OB-Z",Cviky!C3,IF(C13="OB1",Cviky!G3,IF(C13="OB2",Cviky!K3,IF(C13="OB3",Cviky!O3," "))))</f>
        <v> </v>
      </c>
      <c r="G18" s="67" t="e">
        <f>IF(E17="není",H18,I18)</f>
        <v>#VALUE!</v>
      </c>
      <c r="H18" s="68" t="e">
        <f aca="true" t="shared" si="0" ref="H18:H27">SUM(D18*F18)</f>
        <v>#VALUE!</v>
      </c>
      <c r="I18" s="68" t="e">
        <f aca="true" t="shared" si="1" ref="I18:I27">SUM(((D18+E18)*F18)/2)</f>
        <v>#VALUE!</v>
      </c>
      <c r="J18" s="3"/>
      <c r="K18" s="3"/>
    </row>
    <row r="19" spans="1:11" ht="15.75" customHeight="1">
      <c r="A19" s="63"/>
      <c r="B19" s="31">
        <v>2</v>
      </c>
      <c r="C19" s="32" t="str">
        <f>IF(C13="OB-Z",Cviky!B4,IF(C13="OB1",Cviky!F4,IF(C13="OB2",Cviky!J4,IF(C13="OB3",Cviky!N4," "))))</f>
        <v> </v>
      </c>
      <c r="D19" s="66"/>
      <c r="E19" s="66"/>
      <c r="F19" s="6" t="str">
        <f>IF(C13="OB-Z",Cviky!C4,IF(C13="OB1",Cviky!G4,IF(C13="OB2",Cviky!K4,IF(C13="OB3",Cviky!O4," "))))</f>
        <v> </v>
      </c>
      <c r="G19" s="67" t="e">
        <f>IF(E17="není",H19,I19)</f>
        <v>#VALUE!</v>
      </c>
      <c r="H19" s="68" t="e">
        <f t="shared" si="0"/>
        <v>#VALUE!</v>
      </c>
      <c r="I19" s="68" t="e">
        <f t="shared" si="1"/>
        <v>#VALUE!</v>
      </c>
      <c r="J19" s="3"/>
      <c r="K19" s="3"/>
    </row>
    <row r="20" spans="1:11" ht="15.75" customHeight="1">
      <c r="A20" s="63"/>
      <c r="B20" s="31">
        <v>3</v>
      </c>
      <c r="C20" s="32" t="str">
        <f>IF(C13="OB-Z",Cviky!B5,IF(C13="OB1",Cviky!F5,IF(C13="OB2",Cviky!J5,IF(C13="OB3",Cviky!N5," "))))</f>
        <v> </v>
      </c>
      <c r="D20" s="66"/>
      <c r="E20" s="66"/>
      <c r="F20" s="6" t="str">
        <f>IF(C13="OB-Z",Cviky!C5,IF(C13="OB1",Cviky!G5,IF(C13="OB2",Cviky!K5,IF(C13="OB3",Cviky!O5," "))))</f>
        <v> </v>
      </c>
      <c r="G20" s="67" t="e">
        <f>IF(E17="není",H20,I20)</f>
        <v>#VALUE!</v>
      </c>
      <c r="H20" s="68" t="e">
        <f t="shared" si="0"/>
        <v>#VALUE!</v>
      </c>
      <c r="I20" s="68" t="e">
        <f t="shared" si="1"/>
        <v>#VALUE!</v>
      </c>
      <c r="J20" s="3"/>
      <c r="K20" s="3"/>
    </row>
    <row r="21" spans="1:11" ht="15.75" customHeight="1">
      <c r="A21" s="63"/>
      <c r="B21" s="31">
        <v>4</v>
      </c>
      <c r="C21" s="32" t="str">
        <f>IF(C13="OB-Z",Cviky!B6,IF(C13="OB1",Cviky!F6,IF(C13="OB2",Cviky!J6,IF(C13="OB3",Cviky!N6," "))))</f>
        <v> </v>
      </c>
      <c r="D21" s="66"/>
      <c r="E21" s="66"/>
      <c r="F21" s="6" t="str">
        <f>IF(C13="OB-Z",Cviky!C6,IF(C13="OB1",Cviky!G6,IF(C13="OB2",Cviky!K6,IF(C13="OB3",Cviky!O6," "))))</f>
        <v> </v>
      </c>
      <c r="G21" s="67" t="e">
        <f>IF(E17="není",H21,I21)</f>
        <v>#VALUE!</v>
      </c>
      <c r="H21" s="68" t="e">
        <f t="shared" si="0"/>
        <v>#VALUE!</v>
      </c>
      <c r="I21" s="68" t="e">
        <f t="shared" si="1"/>
        <v>#VALUE!</v>
      </c>
      <c r="J21" s="3"/>
      <c r="K21" s="3"/>
    </row>
    <row r="22" spans="1:11" ht="15.75" customHeight="1">
      <c r="A22" s="63"/>
      <c r="B22" s="31">
        <v>5</v>
      </c>
      <c r="C22" s="32" t="str">
        <f>IF(C13="OB-Z",Cviky!B7,IF(C13="OB1",Cviky!F7,IF(C13="OB2",Cviky!J7,IF(C13="OB3",Cviky!N7," "))))</f>
        <v> </v>
      </c>
      <c r="D22" s="66"/>
      <c r="E22" s="66"/>
      <c r="F22" s="6" t="str">
        <f>IF(C13="OB-Z",Cviky!C7,IF(C13="OB1",Cviky!G7,IF(C13="OB2",Cviky!K7,IF(C13="OB3",Cviky!O7," "))))</f>
        <v> </v>
      </c>
      <c r="G22" s="67" t="e">
        <f>IF(E17="není",H22,I22)</f>
        <v>#VALUE!</v>
      </c>
      <c r="H22" s="68" t="e">
        <f t="shared" si="0"/>
        <v>#VALUE!</v>
      </c>
      <c r="I22" s="68" t="e">
        <f t="shared" si="1"/>
        <v>#VALUE!</v>
      </c>
      <c r="J22" s="3"/>
      <c r="K22" s="3"/>
    </row>
    <row r="23" spans="1:11" ht="15.75" customHeight="1">
      <c r="A23" s="63"/>
      <c r="B23" s="31">
        <v>6</v>
      </c>
      <c r="C23" s="32" t="str">
        <f>IF(C13="OB-Z",Cviky!B8,IF(C13="OB1",Cviky!F8,IF(C13="OB2",Cviky!J8,IF(C13="OB3",Cviky!N8," "))))</f>
        <v> </v>
      </c>
      <c r="D23" s="66"/>
      <c r="E23" s="66"/>
      <c r="F23" s="6" t="str">
        <f>IF(C13="OB-Z",Cviky!C8,IF(C13="OB1",Cviky!G8,IF(C13="OB2",Cviky!K8,IF(C13="OB3",Cviky!O8," "))))</f>
        <v> </v>
      </c>
      <c r="G23" s="67" t="e">
        <f>IF(E17="není",H23,I23)</f>
        <v>#VALUE!</v>
      </c>
      <c r="H23" s="68" t="e">
        <f t="shared" si="0"/>
        <v>#VALUE!</v>
      </c>
      <c r="I23" s="68" t="e">
        <f t="shared" si="1"/>
        <v>#VALUE!</v>
      </c>
      <c r="J23" s="3"/>
      <c r="K23" s="3"/>
    </row>
    <row r="24" spans="1:11" ht="15.75" customHeight="1">
      <c r="A24" s="63"/>
      <c r="B24" s="31">
        <v>7</v>
      </c>
      <c r="C24" s="32" t="str">
        <f>IF(C13="OB-Z",Cviky!B9,IF(C13="OB1",Cviky!F9,IF(C13="OB2",Cviky!J9,IF(C13="OB3",Cviky!N9," "))))</f>
        <v> </v>
      </c>
      <c r="D24" s="66"/>
      <c r="E24" s="66"/>
      <c r="F24" s="6" t="str">
        <f>IF(C13="OB-Z",Cviky!C9,IF(C13="OB1",Cviky!G9,IF(C13="OB2",Cviky!K9,IF(C13="OB3",Cviky!O9," "))))</f>
        <v> </v>
      </c>
      <c r="G24" s="67" t="e">
        <f>IF(E17="není",H24,I24)</f>
        <v>#VALUE!</v>
      </c>
      <c r="H24" s="68" t="e">
        <f t="shared" si="0"/>
        <v>#VALUE!</v>
      </c>
      <c r="I24" s="68" t="e">
        <f t="shared" si="1"/>
        <v>#VALUE!</v>
      </c>
      <c r="J24" s="3"/>
      <c r="K24" s="3"/>
    </row>
    <row r="25" spans="1:11" ht="15.75" customHeight="1">
      <c r="A25" s="63"/>
      <c r="B25" s="31">
        <v>8</v>
      </c>
      <c r="C25" s="32" t="str">
        <f>IF(C13="OB-Z",Cviky!B10,IF(C13="OB1",Cviky!F10,IF(C13="OB2",Cviky!J10,IF(C13="OB3",Cviky!N10," "))))</f>
        <v> </v>
      </c>
      <c r="D25" s="66"/>
      <c r="E25" s="66"/>
      <c r="F25" s="6" t="str">
        <f>IF(C13="OB-Z",Cviky!C10,IF(C13="OB1",Cviky!G10,IF(C13="OB2",Cviky!K10,IF(C13="OB3",Cviky!O10," "))))</f>
        <v> </v>
      </c>
      <c r="G25" s="67" t="e">
        <f>IF(E17="není",H25,I25)</f>
        <v>#VALUE!</v>
      </c>
      <c r="H25" s="68" t="e">
        <f t="shared" si="0"/>
        <v>#VALUE!</v>
      </c>
      <c r="I25" s="68" t="e">
        <f t="shared" si="1"/>
        <v>#VALUE!</v>
      </c>
      <c r="J25" s="3"/>
      <c r="K25" s="3"/>
    </row>
    <row r="26" spans="1:11" ht="15.75" customHeight="1">
      <c r="A26" s="63"/>
      <c r="B26" s="31">
        <v>9</v>
      </c>
      <c r="C26" s="32" t="str">
        <f>IF(C13="OB-Z",Cviky!B11,IF(C13="OB1",Cviky!F11,IF(C13="OB2",Cviky!J11,IF(C13="OB3",Cviky!N11," "))))</f>
        <v> </v>
      </c>
      <c r="D26" s="66"/>
      <c r="E26" s="66"/>
      <c r="F26" s="6" t="str">
        <f>IF(C13="OB-Z",Cviky!C11,IF(C13="OB1",Cviky!G11,IF(C13="OB2",Cviky!K11,IF(C13="OB3",Cviky!O11," "))))</f>
        <v> </v>
      </c>
      <c r="G26" s="67" t="e">
        <f>IF(E17="není",H26,I26)</f>
        <v>#VALUE!</v>
      </c>
      <c r="H26" s="68" t="e">
        <f t="shared" si="0"/>
        <v>#VALUE!</v>
      </c>
      <c r="I26" s="68" t="e">
        <f t="shared" si="1"/>
        <v>#VALUE!</v>
      </c>
      <c r="J26" s="3"/>
      <c r="K26" s="3"/>
    </row>
    <row r="27" spans="1:11" ht="15.75" customHeight="1">
      <c r="A27" s="63"/>
      <c r="B27" s="31">
        <v>10</v>
      </c>
      <c r="C27" s="32" t="str">
        <f>IF(C13="OB-Z",Cviky!B12,IF(C13="OB2",Cviky!J12,IF(C13="OB3",Cviky!N12," ")))</f>
        <v> </v>
      </c>
      <c r="D27" s="66"/>
      <c r="E27" s="66"/>
      <c r="F27" s="6" t="str">
        <f>IF(C13="OB-Z",Cviky!C12,IF(C13="OB1",Cviky!G12,IF(C13="OB2",Cviky!K12,IF(C13="OB3",Cviky!O12," "))))</f>
        <v> </v>
      </c>
      <c r="G27" s="67" t="e">
        <f>IF(E17="není",H27,I27)</f>
        <v>#VALUE!</v>
      </c>
      <c r="H27" s="68" t="e">
        <f t="shared" si="0"/>
        <v>#VALUE!</v>
      </c>
      <c r="I27" s="68" t="e">
        <f t="shared" si="1"/>
        <v>#VALUE!</v>
      </c>
      <c r="J27" s="3"/>
      <c r="K27" s="3"/>
    </row>
    <row r="28" spans="1:11" ht="15.75" customHeight="1">
      <c r="A28" s="63"/>
      <c r="B28" s="88" t="s">
        <v>109</v>
      </c>
      <c r="C28" s="88"/>
      <c r="D28" s="91" t="e">
        <f>IF(G13="ano","0",IF(G14="ano",H28-20,SUM(G18:G27)))</f>
        <v>#VALUE!</v>
      </c>
      <c r="E28" s="91"/>
      <c r="F28" s="91"/>
      <c r="G28" s="91"/>
      <c r="H28" s="68" t="e">
        <f>SUM(G18:G27)</f>
        <v>#VALUE!</v>
      </c>
      <c r="I28" s="68"/>
      <c r="J28" s="3"/>
      <c r="K28" s="3"/>
    </row>
    <row r="29" spans="1:11" ht="15.75" customHeight="1">
      <c r="A29" s="63"/>
      <c r="B29" s="88" t="s">
        <v>110</v>
      </c>
      <c r="C29" s="88"/>
      <c r="D29" s="93" t="e">
        <f>IF(G13="ano","Diskvalifikace",IF(Startovka!F2="N","Nenastoupil",IF(D28&gt;=256,"Výborně",IF(D28&gt;=224,"Velmi dobře",IF(D28&gt;=192,"Dobře",IF(D28&lt;=191.9,"Nehodnocen"," "))))))</f>
        <v>#VALUE!</v>
      </c>
      <c r="E29" s="93"/>
      <c r="F29" s="93"/>
      <c r="G29" s="93"/>
      <c r="H29" s="3"/>
      <c r="I29" s="3"/>
      <c r="J29" s="3"/>
      <c r="K29" s="3"/>
    </row>
    <row r="30" spans="1:11" ht="15" customHeight="1">
      <c r="A30" s="61"/>
      <c r="B30" s="69"/>
      <c r="C30" s="69"/>
      <c r="D30" s="69"/>
      <c r="E30" s="69"/>
      <c r="F30" s="69"/>
      <c r="G30" s="69"/>
      <c r="H30" s="48"/>
      <c r="I30" s="3"/>
      <c r="J30" s="3"/>
      <c r="K30" s="3"/>
    </row>
    <row r="31" spans="1:11" ht="15" customHeight="1">
      <c r="A31" s="61"/>
      <c r="B31" s="56"/>
      <c r="C31" s="56"/>
      <c r="D31" s="56"/>
      <c r="E31" s="56"/>
      <c r="F31" s="56"/>
      <c r="G31" s="56"/>
      <c r="H31" s="48"/>
      <c r="I31" s="3"/>
      <c r="J31" s="3"/>
      <c r="K31" s="3"/>
    </row>
    <row r="32" spans="1:11" ht="15" customHeight="1">
      <c r="A32" s="61"/>
      <c r="B32" s="56"/>
      <c r="C32" s="56"/>
      <c r="D32" s="56"/>
      <c r="E32" s="56"/>
      <c r="F32" s="56"/>
      <c r="G32" s="56"/>
      <c r="H32" s="48"/>
      <c r="I32" s="3"/>
      <c r="J32" s="3"/>
      <c r="K32" s="3"/>
    </row>
    <row r="33" spans="1:11" ht="15" customHeight="1">
      <c r="A33" s="61"/>
      <c r="B33" s="56"/>
      <c r="C33" s="56"/>
      <c r="D33" s="56"/>
      <c r="E33" s="56"/>
      <c r="F33" s="56"/>
      <c r="G33" s="56"/>
      <c r="H33" s="48"/>
      <c r="I33" s="3"/>
      <c r="J33" s="3"/>
      <c r="K33" s="3"/>
    </row>
    <row r="34" spans="1:11" ht="15" customHeight="1">
      <c r="A34" s="61"/>
      <c r="B34" s="56"/>
      <c r="C34" s="56"/>
      <c r="D34" s="56"/>
      <c r="E34" s="56"/>
      <c r="F34" s="56"/>
      <c r="G34" s="56"/>
      <c r="H34" s="48"/>
      <c r="I34" s="3"/>
      <c r="J34" s="3"/>
      <c r="K34" s="3"/>
    </row>
    <row r="35" spans="1:11" ht="15" customHeight="1">
      <c r="A35" s="61"/>
      <c r="B35" s="56"/>
      <c r="C35" s="56"/>
      <c r="D35" s="56"/>
      <c r="E35" s="56"/>
      <c r="F35" s="56"/>
      <c r="G35" s="56"/>
      <c r="H35" s="48"/>
      <c r="I35" s="3"/>
      <c r="J35" s="3"/>
      <c r="K35" s="3"/>
    </row>
    <row r="36" spans="1:11" ht="15" customHeight="1">
      <c r="A36" s="70"/>
      <c r="B36" s="57"/>
      <c r="C36" s="57"/>
      <c r="D36" s="57"/>
      <c r="E36" s="57"/>
      <c r="F36" s="57"/>
      <c r="G36" s="57"/>
      <c r="H36" s="48"/>
      <c r="I36" s="3"/>
      <c r="J36" s="3"/>
      <c r="K36" s="3"/>
    </row>
  </sheetData>
  <sheetProtection selectLockedCells="1" selectUnlockedCell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A1:G1"/>
    <mergeCell ref="A2:G2"/>
    <mergeCell ref="C3:G3"/>
    <mergeCell ref="C4:G4"/>
    <mergeCell ref="C5:G5"/>
    <mergeCell ref="D6:G6"/>
  </mergeCells>
  <conditionalFormatting sqref="D18:E27 G18:G27">
    <cfRule type="cellIs" priority="1" dxfId="0" operator="lessThan" stopIfTrue="1">
      <formula>0</formula>
    </cfRule>
  </conditionalFormatting>
  <printOptions/>
  <pageMargins left="0.11805555555555555" right="0.11805555555555555" top="0.19652777777777777" bottom="0.19652777777777777" header="0.5118055555555555" footer="0.19652777777777777"/>
  <pageSetup horizontalDpi="300" verticalDpi="300" orientation="landscape" scale="75"/>
  <headerFooter alignWithMargins="0">
    <oddFooter>&amp;C&amp;"Helvetica Neue,Běžné"&amp;12&amp;P</oddFooter>
  </headerFooter>
  <drawing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K36"/>
  <sheetViews>
    <sheetView showGridLines="0" zoomScalePageLayoutView="0" workbookViewId="0" topLeftCell="A1">
      <selection activeCell="A1" sqref="A1"/>
    </sheetView>
  </sheetViews>
  <sheetFormatPr defaultColWidth="9.7109375" defaultRowHeight="15" customHeight="1"/>
  <cols>
    <col min="1" max="1" width="14.7109375" style="1" customWidth="1"/>
    <col min="2" max="2" width="7.57421875" style="1" customWidth="1"/>
    <col min="3" max="3" width="69.28125" style="1" customWidth="1"/>
    <col min="4" max="5" width="16.28125" style="1" customWidth="1"/>
    <col min="6" max="6" width="5.8515625" style="1" customWidth="1"/>
    <col min="7" max="7" width="17.7109375" style="1" customWidth="1"/>
    <col min="8" max="8" width="7.57421875" style="1" customWidth="1"/>
    <col min="9" max="9" width="8.7109375" style="1" customWidth="1"/>
    <col min="10" max="11" width="9.00390625" style="1" customWidth="1"/>
    <col min="12" max="16384" width="9.7109375" style="1" customWidth="1"/>
  </cols>
  <sheetData>
    <row r="1" spans="1:11" ht="21" customHeight="1">
      <c r="A1" s="78" t="s">
        <v>91</v>
      </c>
      <c r="B1" s="78"/>
      <c r="C1" s="78"/>
      <c r="D1" s="78"/>
      <c r="E1" s="78"/>
      <c r="F1" s="78"/>
      <c r="G1" s="78"/>
      <c r="H1" s="45"/>
      <c r="I1" s="3"/>
      <c r="J1" s="3"/>
      <c r="K1" s="3"/>
    </row>
    <row r="2" spans="1:11" ht="129.75" customHeight="1">
      <c r="A2" s="79"/>
      <c r="B2" s="79"/>
      <c r="C2" s="79"/>
      <c r="D2" s="79"/>
      <c r="E2" s="79"/>
      <c r="F2" s="79"/>
      <c r="G2" s="79"/>
      <c r="H2" s="45"/>
      <c r="I2" s="3"/>
      <c r="J2" s="3"/>
      <c r="K2" s="3"/>
    </row>
    <row r="3" spans="1:11" ht="15.75" customHeight="1">
      <c r="A3" s="46" t="s">
        <v>92</v>
      </c>
      <c r="B3" s="47"/>
      <c r="C3" s="80" t="str">
        <f>Startovka!I2</f>
        <v>Dana Háková </v>
      </c>
      <c r="D3" s="80"/>
      <c r="E3" s="80"/>
      <c r="F3" s="80"/>
      <c r="G3" s="80"/>
      <c r="H3" s="48"/>
      <c r="I3" s="3"/>
      <c r="J3" s="3"/>
      <c r="K3" s="3"/>
    </row>
    <row r="4" spans="1:11" ht="15.75" customHeight="1">
      <c r="A4" s="46" t="s">
        <v>93</v>
      </c>
      <c r="B4" s="47"/>
      <c r="C4" s="80" t="str">
        <f>Startovka!I3</f>
        <v>Zkoušky Obedience Chomutov </v>
      </c>
      <c r="D4" s="80"/>
      <c r="E4" s="80"/>
      <c r="F4" s="80"/>
      <c r="G4" s="80"/>
      <c r="H4" s="48"/>
      <c r="I4" s="3"/>
      <c r="J4" s="3"/>
      <c r="K4" s="3"/>
    </row>
    <row r="5" spans="1:11" ht="15.75" customHeight="1">
      <c r="A5" s="46" t="s">
        <v>94</v>
      </c>
      <c r="B5" s="47"/>
      <c r="C5" s="81">
        <f>Startovka!I4</f>
        <v>45444</v>
      </c>
      <c r="D5" s="81"/>
      <c r="E5" s="81"/>
      <c r="F5" s="81"/>
      <c r="G5" s="81"/>
      <c r="H5" s="49"/>
      <c r="I5" s="50"/>
      <c r="J5" s="50"/>
      <c r="K5" s="50"/>
    </row>
    <row r="6" spans="1:11" ht="15.75" customHeight="1">
      <c r="A6" s="46" t="s">
        <v>95</v>
      </c>
      <c r="B6" s="47"/>
      <c r="C6" s="51" t="b">
        <f>D17</f>
        <v>0</v>
      </c>
      <c r="D6" s="82" t="b">
        <f>IF(E17="není"," ",E17)</f>
        <v>0</v>
      </c>
      <c r="E6" s="82"/>
      <c r="F6" s="82"/>
      <c r="G6" s="82"/>
      <c r="H6" s="83"/>
      <c r="I6" s="83"/>
      <c r="J6" s="83"/>
      <c r="K6" s="83"/>
    </row>
    <row r="7" spans="1:11" ht="15.75" customHeight="1">
      <c r="A7" s="46" t="s">
        <v>96</v>
      </c>
      <c r="B7" s="47"/>
      <c r="C7" s="51" t="b">
        <f>IF(C13="OB-Z",Startovka!I8,IF(C13="OB1",Startovka!I12,IF(C13="OB2",Startovka!I16,IF(C13="OB3",Startovka!I20))))</f>
        <v>0</v>
      </c>
      <c r="D7" s="82" t="b">
        <f>IF(E17="není"," ",IF(C13="OB-Z",Startovka!K8,IF(C13="OB1",Startovka!K12,IF(C13="OB2",Startovka!K16,IF(C13="OB3",Startovka!K20)))))</f>
        <v>0</v>
      </c>
      <c r="E7" s="82"/>
      <c r="F7" s="82"/>
      <c r="G7" s="82"/>
      <c r="H7" s="52"/>
      <c r="I7" s="53"/>
      <c r="J7" s="53"/>
      <c r="K7" s="53"/>
    </row>
    <row r="8" spans="1:11" ht="15.75" customHeight="1">
      <c r="A8" s="54"/>
      <c r="B8" s="55"/>
      <c r="C8" s="56"/>
      <c r="D8" s="57"/>
      <c r="E8" s="57"/>
      <c r="F8" s="57"/>
      <c r="G8" s="57"/>
      <c r="H8" s="48"/>
      <c r="I8" s="3"/>
      <c r="J8" s="3"/>
      <c r="K8" s="3"/>
    </row>
    <row r="9" spans="1:11" ht="19.5" customHeight="1">
      <c r="A9" s="84" t="s">
        <v>97</v>
      </c>
      <c r="B9" s="84"/>
      <c r="C9" s="58">
        <f>Startovka!B51</f>
        <v>0</v>
      </c>
      <c r="D9" s="85" t="s">
        <v>98</v>
      </c>
      <c r="E9" s="85"/>
      <c r="F9" s="85"/>
      <c r="G9" s="85"/>
      <c r="H9" s="3"/>
      <c r="I9" s="3"/>
      <c r="J9" s="3"/>
      <c r="K9" s="3"/>
    </row>
    <row r="10" spans="1:11" ht="19.5" customHeight="1">
      <c r="A10" s="84" t="s">
        <v>99</v>
      </c>
      <c r="B10" s="84"/>
      <c r="C10" s="58">
        <f>Startovka!C51</f>
        <v>0</v>
      </c>
      <c r="D10" s="86" t="s">
        <v>100</v>
      </c>
      <c r="E10" s="86"/>
      <c r="F10" s="86"/>
      <c r="G10" s="86"/>
      <c r="H10" s="3"/>
      <c r="I10" s="3"/>
      <c r="J10" s="3"/>
      <c r="K10" s="3"/>
    </row>
    <row r="11" spans="1:11" ht="19.5" customHeight="1">
      <c r="A11" s="84" t="s">
        <v>101</v>
      </c>
      <c r="B11" s="84"/>
      <c r="C11" s="58">
        <f>Startovka!D51</f>
        <v>0</v>
      </c>
      <c r="D11" s="86"/>
      <c r="E11" s="86"/>
      <c r="F11" s="86"/>
      <c r="G11" s="86"/>
      <c r="H11" s="3"/>
      <c r="I11" s="3"/>
      <c r="J11" s="3"/>
      <c r="K11" s="3"/>
    </row>
    <row r="12" spans="1:11" ht="19.5" customHeight="1">
      <c r="A12" s="84" t="s">
        <v>102</v>
      </c>
      <c r="B12" s="84"/>
      <c r="C12" s="58">
        <f>Startovka!A51</f>
        <v>0</v>
      </c>
      <c r="D12" s="86"/>
      <c r="E12" s="86"/>
      <c r="F12" s="86"/>
      <c r="G12" s="86"/>
      <c r="H12" s="3"/>
      <c r="I12" s="3"/>
      <c r="J12" s="3"/>
      <c r="K12" s="3"/>
    </row>
    <row r="13" spans="1:11" ht="19.5" customHeight="1">
      <c r="A13" s="84" t="s">
        <v>103</v>
      </c>
      <c r="B13" s="84"/>
      <c r="C13" s="58">
        <f>Startovka!E51</f>
        <v>0</v>
      </c>
      <c r="D13" s="87" t="s">
        <v>104</v>
      </c>
      <c r="E13" s="87"/>
      <c r="F13" s="87"/>
      <c r="G13" s="28"/>
      <c r="H13" s="3"/>
      <c r="I13" s="3"/>
      <c r="J13" s="3"/>
      <c r="K13" s="3"/>
    </row>
    <row r="14" spans="1:11" ht="19.5" customHeight="1">
      <c r="A14" s="84" t="s">
        <v>105</v>
      </c>
      <c r="B14" s="84"/>
      <c r="C14" s="59" t="str">
        <f>Výsledky!G51</f>
        <v>neurčeno</v>
      </c>
      <c r="D14" s="87" t="str">
        <f>IF(C13="OB3","Žlutá karta"," ")</f>
        <v> </v>
      </c>
      <c r="E14" s="87"/>
      <c r="F14" s="87"/>
      <c r="G14" s="28"/>
      <c r="H14" s="3"/>
      <c r="I14" s="3"/>
      <c r="J14" s="3"/>
      <c r="K14" s="3"/>
    </row>
    <row r="15" spans="1:11" ht="15" customHeight="1">
      <c r="A15" s="61"/>
      <c r="B15" s="57"/>
      <c r="C15" s="57"/>
      <c r="D15" s="62"/>
      <c r="E15" s="62"/>
      <c r="F15" s="62"/>
      <c r="G15" s="62"/>
      <c r="H15" s="48"/>
      <c r="I15" s="3"/>
      <c r="J15" s="3"/>
      <c r="K15" s="3"/>
    </row>
    <row r="16" spans="1:11" ht="47.25" customHeight="1">
      <c r="A16" s="63"/>
      <c r="B16" s="30" t="s">
        <v>52</v>
      </c>
      <c r="C16" s="30" t="s">
        <v>53</v>
      </c>
      <c r="D16" s="30" t="s">
        <v>106</v>
      </c>
      <c r="E16" s="30" t="s">
        <v>107</v>
      </c>
      <c r="F16" s="30" t="s">
        <v>54</v>
      </c>
      <c r="G16" s="30" t="s">
        <v>108</v>
      </c>
      <c r="H16" s="3"/>
      <c r="I16" s="3"/>
      <c r="J16" s="3"/>
      <c r="K16" s="3"/>
    </row>
    <row r="17" spans="1:11" ht="25.5" customHeight="1">
      <c r="A17" s="63"/>
      <c r="B17" s="64"/>
      <c r="C17" s="64"/>
      <c r="D17" s="65" t="b">
        <f>IF(C13="OB-Z",Startovka!I7,IF(C13="OB1",Startovka!I11,IF(C13="OB2",Startovka!I15,IF(C13="OB3",Startovka!I19))))</f>
        <v>0</v>
      </c>
      <c r="E17" s="65" t="b">
        <f>IF(C13="OB-Z",Startovka!K7,IF(C13="OB1",Startovka!K11,IF(C13="OB2",Startovka!K15,IF(C13="OB3",Startovka!K19))))</f>
        <v>0</v>
      </c>
      <c r="F17" s="64"/>
      <c r="G17" s="64"/>
      <c r="H17" s="3"/>
      <c r="I17" s="3"/>
      <c r="J17" s="3"/>
      <c r="K17" s="3"/>
    </row>
    <row r="18" spans="1:11" ht="15.75" customHeight="1">
      <c r="A18" s="63"/>
      <c r="B18" s="31">
        <v>1</v>
      </c>
      <c r="C18" s="32" t="str">
        <f>IF(C13="OB-Z",Cviky!B3,IF(C13="OB1",Cviky!F3,IF(C13="OB2",Cviky!J3,IF(C13="OB3",Cviky!N3," "))))</f>
        <v> </v>
      </c>
      <c r="D18" s="66"/>
      <c r="E18" s="66"/>
      <c r="F18" s="6" t="str">
        <f>IF(C13="OB-Z",Cviky!C3,IF(C13="OB1",Cviky!G3,IF(C13="OB2",Cviky!K3,IF(C13="OB3",Cviky!O3," "))))</f>
        <v> </v>
      </c>
      <c r="G18" s="67" t="e">
        <f>IF(E17="není",H18,I18)</f>
        <v>#VALUE!</v>
      </c>
      <c r="H18" s="68" t="e">
        <f aca="true" t="shared" si="0" ref="H18:H27">SUM(D18*F18)</f>
        <v>#VALUE!</v>
      </c>
      <c r="I18" s="68" t="e">
        <f aca="true" t="shared" si="1" ref="I18:I27">SUM(((D18+E18)*F18)/2)</f>
        <v>#VALUE!</v>
      </c>
      <c r="J18" s="3"/>
      <c r="K18" s="3"/>
    </row>
    <row r="19" spans="1:11" ht="15.75" customHeight="1">
      <c r="A19" s="63"/>
      <c r="B19" s="31">
        <v>2</v>
      </c>
      <c r="C19" s="32" t="str">
        <f>IF(C13="OB-Z",Cviky!B4,IF(C13="OB1",Cviky!F4,IF(C13="OB2",Cviky!J4,IF(C13="OB3",Cviky!N4," "))))</f>
        <v> </v>
      </c>
      <c r="D19" s="66"/>
      <c r="E19" s="66"/>
      <c r="F19" s="6" t="str">
        <f>IF(C13="OB-Z",Cviky!C4,IF(C13="OB1",Cviky!G4,IF(C13="OB2",Cviky!K4,IF(C13="OB3",Cviky!O4," "))))</f>
        <v> </v>
      </c>
      <c r="G19" s="67" t="e">
        <f>IF(E17="není",H19,I19)</f>
        <v>#VALUE!</v>
      </c>
      <c r="H19" s="68" t="e">
        <f t="shared" si="0"/>
        <v>#VALUE!</v>
      </c>
      <c r="I19" s="68" t="e">
        <f t="shared" si="1"/>
        <v>#VALUE!</v>
      </c>
      <c r="J19" s="3"/>
      <c r="K19" s="3"/>
    </row>
    <row r="20" spans="1:11" ht="15.75" customHeight="1">
      <c r="A20" s="63"/>
      <c r="B20" s="31">
        <v>3</v>
      </c>
      <c r="C20" s="32" t="str">
        <f>IF(C13="OB-Z",Cviky!B5,IF(C13="OB1",Cviky!F5,IF(C13="OB2",Cviky!J5,IF(C13="OB3",Cviky!N5," "))))</f>
        <v> </v>
      </c>
      <c r="D20" s="66"/>
      <c r="E20" s="66"/>
      <c r="F20" s="6" t="str">
        <f>IF(C13="OB-Z",Cviky!C5,IF(C13="OB1",Cviky!G5,IF(C13="OB2",Cviky!K5,IF(C13="OB3",Cviky!O5," "))))</f>
        <v> </v>
      </c>
      <c r="G20" s="67" t="e">
        <f>IF(E17="není",H20,I20)</f>
        <v>#VALUE!</v>
      </c>
      <c r="H20" s="68" t="e">
        <f t="shared" si="0"/>
        <v>#VALUE!</v>
      </c>
      <c r="I20" s="68" t="e">
        <f t="shared" si="1"/>
        <v>#VALUE!</v>
      </c>
      <c r="J20" s="3"/>
      <c r="K20" s="3"/>
    </row>
    <row r="21" spans="1:11" ht="15.75" customHeight="1">
      <c r="A21" s="63"/>
      <c r="B21" s="31">
        <v>4</v>
      </c>
      <c r="C21" s="32" t="str">
        <f>IF(C13="OB-Z",Cviky!B6,IF(C13="OB1",Cviky!F6,IF(C13="OB2",Cviky!J6,IF(C13="OB3",Cviky!N6," "))))</f>
        <v> </v>
      </c>
      <c r="D21" s="66"/>
      <c r="E21" s="66"/>
      <c r="F21" s="6" t="str">
        <f>IF(C13="OB-Z",Cviky!C6,IF(C13="OB1",Cviky!G6,IF(C13="OB2",Cviky!K6,IF(C13="OB3",Cviky!O6," "))))</f>
        <v> </v>
      </c>
      <c r="G21" s="67" t="e">
        <f>IF(E17="není",H21,I21)</f>
        <v>#VALUE!</v>
      </c>
      <c r="H21" s="68" t="e">
        <f t="shared" si="0"/>
        <v>#VALUE!</v>
      </c>
      <c r="I21" s="68" t="e">
        <f t="shared" si="1"/>
        <v>#VALUE!</v>
      </c>
      <c r="J21" s="3"/>
      <c r="K21" s="3"/>
    </row>
    <row r="22" spans="1:11" ht="15.75" customHeight="1">
      <c r="A22" s="63"/>
      <c r="B22" s="31">
        <v>5</v>
      </c>
      <c r="C22" s="32" t="str">
        <f>IF(C13="OB-Z",Cviky!B7,IF(C13="OB1",Cviky!F7,IF(C13="OB2",Cviky!J7,IF(C13="OB3",Cviky!N7," "))))</f>
        <v> </v>
      </c>
      <c r="D22" s="66"/>
      <c r="E22" s="66"/>
      <c r="F22" s="6" t="str">
        <f>IF(C13="OB-Z",Cviky!C7,IF(C13="OB1",Cviky!G7,IF(C13="OB2",Cviky!K7,IF(C13="OB3",Cviky!O7," "))))</f>
        <v> </v>
      </c>
      <c r="G22" s="67" t="e">
        <f>IF(E17="není",H22,I22)</f>
        <v>#VALUE!</v>
      </c>
      <c r="H22" s="68" t="e">
        <f t="shared" si="0"/>
        <v>#VALUE!</v>
      </c>
      <c r="I22" s="68" t="e">
        <f t="shared" si="1"/>
        <v>#VALUE!</v>
      </c>
      <c r="J22" s="3"/>
      <c r="K22" s="3"/>
    </row>
    <row r="23" spans="1:11" ht="15.75" customHeight="1">
      <c r="A23" s="63"/>
      <c r="B23" s="31">
        <v>6</v>
      </c>
      <c r="C23" s="32" t="str">
        <f>IF(C13="OB-Z",Cviky!B8,IF(C13="OB1",Cviky!F8,IF(C13="OB2",Cviky!J8,IF(C13="OB3",Cviky!N8," "))))</f>
        <v> </v>
      </c>
      <c r="D23" s="66"/>
      <c r="E23" s="66"/>
      <c r="F23" s="6" t="str">
        <f>IF(C13="OB-Z",Cviky!C8,IF(C13="OB1",Cviky!G8,IF(C13="OB2",Cviky!K8,IF(C13="OB3",Cviky!O8," "))))</f>
        <v> </v>
      </c>
      <c r="G23" s="67" t="e">
        <f>IF(E17="není",H23,I23)</f>
        <v>#VALUE!</v>
      </c>
      <c r="H23" s="68" t="e">
        <f t="shared" si="0"/>
        <v>#VALUE!</v>
      </c>
      <c r="I23" s="68" t="e">
        <f t="shared" si="1"/>
        <v>#VALUE!</v>
      </c>
      <c r="J23" s="3"/>
      <c r="K23" s="3"/>
    </row>
    <row r="24" spans="1:11" ht="15.75" customHeight="1">
      <c r="A24" s="63"/>
      <c r="B24" s="31">
        <v>7</v>
      </c>
      <c r="C24" s="32" t="str">
        <f>IF(C13="OB-Z",Cviky!B9,IF(C13="OB1",Cviky!F9,IF(C13="OB2",Cviky!J9,IF(C13="OB3",Cviky!N9," "))))</f>
        <v> </v>
      </c>
      <c r="D24" s="66"/>
      <c r="E24" s="66"/>
      <c r="F24" s="6" t="str">
        <f>IF(C13="OB-Z",Cviky!C9,IF(C13="OB1",Cviky!G9,IF(C13="OB2",Cviky!K9,IF(C13="OB3",Cviky!O9," "))))</f>
        <v> </v>
      </c>
      <c r="G24" s="67" t="e">
        <f>IF(E17="není",H24,I24)</f>
        <v>#VALUE!</v>
      </c>
      <c r="H24" s="68" t="e">
        <f t="shared" si="0"/>
        <v>#VALUE!</v>
      </c>
      <c r="I24" s="68" t="e">
        <f t="shared" si="1"/>
        <v>#VALUE!</v>
      </c>
      <c r="J24" s="3"/>
      <c r="K24" s="3"/>
    </row>
    <row r="25" spans="1:11" ht="15.75" customHeight="1">
      <c r="A25" s="63"/>
      <c r="B25" s="31">
        <v>8</v>
      </c>
      <c r="C25" s="32" t="str">
        <f>IF(C13="OB-Z",Cviky!B10,IF(C13="OB1",Cviky!F10,IF(C13="OB2",Cviky!J10,IF(C13="OB3",Cviky!N10," "))))</f>
        <v> </v>
      </c>
      <c r="D25" s="66"/>
      <c r="E25" s="66"/>
      <c r="F25" s="6" t="str">
        <f>IF(C13="OB-Z",Cviky!C10,IF(C13="OB1",Cviky!G10,IF(C13="OB2",Cviky!K10,IF(C13="OB3",Cviky!O10," "))))</f>
        <v> </v>
      </c>
      <c r="G25" s="67" t="e">
        <f>IF(E17="není",H25,I25)</f>
        <v>#VALUE!</v>
      </c>
      <c r="H25" s="68" t="e">
        <f t="shared" si="0"/>
        <v>#VALUE!</v>
      </c>
      <c r="I25" s="68" t="e">
        <f t="shared" si="1"/>
        <v>#VALUE!</v>
      </c>
      <c r="J25" s="3"/>
      <c r="K25" s="3"/>
    </row>
    <row r="26" spans="1:11" ht="15.75" customHeight="1">
      <c r="A26" s="63"/>
      <c r="B26" s="31">
        <v>9</v>
      </c>
      <c r="C26" s="32" t="str">
        <f>IF(C13="OB-Z",Cviky!B11,IF(C13="OB1",Cviky!F11,IF(C13="OB2",Cviky!J11,IF(C13="OB3",Cviky!N11," "))))</f>
        <v> </v>
      </c>
      <c r="D26" s="66"/>
      <c r="E26" s="66"/>
      <c r="F26" s="6" t="str">
        <f>IF(C13="OB-Z",Cviky!C11,IF(C13="OB1",Cviky!G11,IF(C13="OB2",Cviky!K11,IF(C13="OB3",Cviky!O11," "))))</f>
        <v> </v>
      </c>
      <c r="G26" s="67" t="e">
        <f>IF(E17="není",H26,I26)</f>
        <v>#VALUE!</v>
      </c>
      <c r="H26" s="68" t="e">
        <f t="shared" si="0"/>
        <v>#VALUE!</v>
      </c>
      <c r="I26" s="68" t="e">
        <f t="shared" si="1"/>
        <v>#VALUE!</v>
      </c>
      <c r="J26" s="3"/>
      <c r="K26" s="3"/>
    </row>
    <row r="27" spans="1:11" ht="15.75" customHeight="1">
      <c r="A27" s="63"/>
      <c r="B27" s="31">
        <v>10</v>
      </c>
      <c r="C27" s="32" t="str">
        <f>IF(C13="OB-Z",Cviky!B12,IF(C13="OB2",Cviky!J12,IF(C13="OB3",Cviky!N12," ")))</f>
        <v> </v>
      </c>
      <c r="D27" s="66"/>
      <c r="E27" s="66"/>
      <c r="F27" s="6" t="str">
        <f>IF(C13="OB-Z",Cviky!C12,IF(C13="OB1",Cviky!G12,IF(C13="OB2",Cviky!K12,IF(C13="OB3",Cviky!O12," "))))</f>
        <v> </v>
      </c>
      <c r="G27" s="67" t="e">
        <f>IF(E17="není",H27,I27)</f>
        <v>#VALUE!</v>
      </c>
      <c r="H27" s="68" t="e">
        <f t="shared" si="0"/>
        <v>#VALUE!</v>
      </c>
      <c r="I27" s="68" t="e">
        <f t="shared" si="1"/>
        <v>#VALUE!</v>
      </c>
      <c r="J27" s="3"/>
      <c r="K27" s="3"/>
    </row>
    <row r="28" spans="1:11" ht="15.75" customHeight="1">
      <c r="A28" s="63"/>
      <c r="B28" s="88" t="s">
        <v>109</v>
      </c>
      <c r="C28" s="88"/>
      <c r="D28" s="91" t="e">
        <f>IF(G13="ano","0",IF(G14="ano",H28-20,SUM(G18:G27)))</f>
        <v>#VALUE!</v>
      </c>
      <c r="E28" s="91"/>
      <c r="F28" s="91"/>
      <c r="G28" s="91"/>
      <c r="H28" s="68" t="e">
        <f>SUM(G18:G27)</f>
        <v>#VALUE!</v>
      </c>
      <c r="I28" s="68"/>
      <c r="J28" s="3"/>
      <c r="K28" s="3"/>
    </row>
    <row r="29" spans="1:11" ht="15.75" customHeight="1">
      <c r="A29" s="63"/>
      <c r="B29" s="88" t="s">
        <v>110</v>
      </c>
      <c r="C29" s="88"/>
      <c r="D29" s="93" t="e">
        <f>IF(G13="ano","Diskvalifikace",IF(Startovka!F2="N","Nenastoupil",IF(D28&gt;=256,"Výborně",IF(D28&gt;=224,"Velmi dobře",IF(D28&gt;=192,"Dobře",IF(D28&lt;=191.9,"Nehodnocen"," "))))))</f>
        <v>#VALUE!</v>
      </c>
      <c r="E29" s="93"/>
      <c r="F29" s="93"/>
      <c r="G29" s="93"/>
      <c r="H29" s="3"/>
      <c r="I29" s="3"/>
      <c r="J29" s="3"/>
      <c r="K29" s="3"/>
    </row>
    <row r="30" spans="1:11" ht="15" customHeight="1">
      <c r="A30" s="61"/>
      <c r="B30" s="69"/>
      <c r="C30" s="69"/>
      <c r="D30" s="69"/>
      <c r="E30" s="69"/>
      <c r="F30" s="69"/>
      <c r="G30" s="69"/>
      <c r="H30" s="48"/>
      <c r="I30" s="3"/>
      <c r="J30" s="3"/>
      <c r="K30" s="3"/>
    </row>
    <row r="31" spans="1:11" ht="15" customHeight="1">
      <c r="A31" s="61"/>
      <c r="B31" s="56"/>
      <c r="C31" s="56"/>
      <c r="D31" s="56"/>
      <c r="E31" s="56"/>
      <c r="F31" s="56"/>
      <c r="G31" s="56"/>
      <c r="H31" s="48"/>
      <c r="I31" s="3"/>
      <c r="J31" s="3"/>
      <c r="K31" s="3"/>
    </row>
    <row r="32" spans="1:11" ht="15" customHeight="1">
      <c r="A32" s="61"/>
      <c r="B32" s="56"/>
      <c r="C32" s="56"/>
      <c r="D32" s="56"/>
      <c r="E32" s="56"/>
      <c r="F32" s="56"/>
      <c r="G32" s="56"/>
      <c r="H32" s="48"/>
      <c r="I32" s="3"/>
      <c r="J32" s="3"/>
      <c r="K32" s="3"/>
    </row>
    <row r="33" spans="1:11" ht="15" customHeight="1">
      <c r="A33" s="61"/>
      <c r="B33" s="56"/>
      <c r="C33" s="56"/>
      <c r="D33" s="56"/>
      <c r="E33" s="56"/>
      <c r="F33" s="56"/>
      <c r="G33" s="56"/>
      <c r="H33" s="48"/>
      <c r="I33" s="3"/>
      <c r="J33" s="3"/>
      <c r="K33" s="3"/>
    </row>
    <row r="34" spans="1:11" ht="15" customHeight="1">
      <c r="A34" s="61"/>
      <c r="B34" s="56"/>
      <c r="C34" s="56"/>
      <c r="D34" s="56"/>
      <c r="E34" s="56"/>
      <c r="F34" s="56"/>
      <c r="G34" s="56"/>
      <c r="H34" s="48"/>
      <c r="I34" s="3"/>
      <c r="J34" s="3"/>
      <c r="K34" s="3"/>
    </row>
    <row r="35" spans="1:11" ht="15" customHeight="1">
      <c r="A35" s="61"/>
      <c r="B35" s="56"/>
      <c r="C35" s="56"/>
      <c r="D35" s="56"/>
      <c r="E35" s="56"/>
      <c r="F35" s="56"/>
      <c r="G35" s="56"/>
      <c r="H35" s="48"/>
      <c r="I35" s="3"/>
      <c r="J35" s="3"/>
      <c r="K35" s="3"/>
    </row>
    <row r="36" spans="1:11" ht="15" customHeight="1">
      <c r="A36" s="70"/>
      <c r="B36" s="57"/>
      <c r="C36" s="57"/>
      <c r="D36" s="57"/>
      <c r="E36" s="57"/>
      <c r="F36" s="57"/>
      <c r="G36" s="57"/>
      <c r="H36" s="48"/>
      <c r="I36" s="3"/>
      <c r="J36" s="3"/>
      <c r="K36" s="3"/>
    </row>
  </sheetData>
  <sheetProtection selectLockedCells="1" selectUnlockedCell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A1:G1"/>
    <mergeCell ref="A2:G2"/>
    <mergeCell ref="C3:G3"/>
    <mergeCell ref="C4:G4"/>
    <mergeCell ref="C5:G5"/>
    <mergeCell ref="D6:G6"/>
  </mergeCells>
  <conditionalFormatting sqref="D18:E27 G18:G27">
    <cfRule type="cellIs" priority="1" dxfId="0" operator="lessThan" stopIfTrue="1">
      <formula>0</formula>
    </cfRule>
  </conditionalFormatting>
  <printOptions/>
  <pageMargins left="0.11805555555555555" right="0.11805555555555555" top="0.19652777777777777" bottom="0.19652777777777777" header="0.5118055555555555" footer="0.19652777777777777"/>
  <pageSetup horizontalDpi="300" verticalDpi="300" orientation="landscape" scale="75"/>
  <headerFooter alignWithMargins="0">
    <oddFooter>&amp;C&amp;"Helvetica Neue,Běžné"&amp;12&amp;P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6"/>
  <sheetViews>
    <sheetView showGridLines="0" zoomScalePageLayoutView="0" workbookViewId="0" topLeftCell="A10">
      <selection activeCell="D30" sqref="D30"/>
    </sheetView>
  </sheetViews>
  <sheetFormatPr defaultColWidth="9.7109375" defaultRowHeight="15" customHeight="1"/>
  <cols>
    <col min="1" max="1" width="14.7109375" style="1" customWidth="1"/>
    <col min="2" max="2" width="7.57421875" style="1" customWidth="1"/>
    <col min="3" max="3" width="69.28125" style="1" customWidth="1"/>
    <col min="4" max="5" width="16.28125" style="1" customWidth="1"/>
    <col min="6" max="6" width="5.8515625" style="1" customWidth="1"/>
    <col min="7" max="7" width="17.7109375" style="1" customWidth="1"/>
    <col min="8" max="8" width="7.57421875" style="1" customWidth="1"/>
    <col min="9" max="9" width="8.7109375" style="1" customWidth="1"/>
    <col min="10" max="11" width="9.00390625" style="1" customWidth="1"/>
    <col min="12" max="16384" width="9.7109375" style="1" customWidth="1"/>
  </cols>
  <sheetData>
    <row r="1" spans="1:11" ht="21" customHeight="1">
      <c r="A1" s="78" t="s">
        <v>91</v>
      </c>
      <c r="B1" s="78"/>
      <c r="C1" s="78"/>
      <c r="D1" s="78"/>
      <c r="E1" s="78"/>
      <c r="F1" s="78"/>
      <c r="G1" s="78"/>
      <c r="H1" s="45"/>
      <c r="I1" s="3"/>
      <c r="J1" s="3"/>
      <c r="K1" s="3"/>
    </row>
    <row r="2" spans="1:11" ht="129.75" customHeight="1">
      <c r="A2" s="79"/>
      <c r="B2" s="79"/>
      <c r="C2" s="79"/>
      <c r="D2" s="79"/>
      <c r="E2" s="79"/>
      <c r="F2" s="79"/>
      <c r="G2" s="79"/>
      <c r="H2" s="45"/>
      <c r="I2" s="3"/>
      <c r="J2" s="3"/>
      <c r="K2" s="3"/>
    </row>
    <row r="3" spans="1:11" ht="15.75" customHeight="1">
      <c r="A3" s="46" t="s">
        <v>92</v>
      </c>
      <c r="B3" s="47"/>
      <c r="C3" s="80" t="str">
        <f>Startovka!I2</f>
        <v>Dana Háková </v>
      </c>
      <c r="D3" s="80"/>
      <c r="E3" s="80"/>
      <c r="F3" s="80"/>
      <c r="G3" s="80"/>
      <c r="H3" s="48"/>
      <c r="I3" s="3"/>
      <c r="J3" s="3"/>
      <c r="K3" s="3"/>
    </row>
    <row r="4" spans="1:11" ht="15.75" customHeight="1">
      <c r="A4" s="46" t="s">
        <v>93</v>
      </c>
      <c r="B4" s="47"/>
      <c r="C4" s="80" t="str">
        <f>Startovka!I3</f>
        <v>Zkoušky Obedience Chomutov </v>
      </c>
      <c r="D4" s="80"/>
      <c r="E4" s="80"/>
      <c r="F4" s="80"/>
      <c r="G4" s="80"/>
      <c r="H4" s="48"/>
      <c r="I4" s="3"/>
      <c r="J4" s="3"/>
      <c r="K4" s="3"/>
    </row>
    <row r="5" spans="1:11" ht="15.75" customHeight="1">
      <c r="A5" s="46" t="s">
        <v>94</v>
      </c>
      <c r="B5" s="47"/>
      <c r="C5" s="81">
        <f>Startovka!I4</f>
        <v>45444</v>
      </c>
      <c r="D5" s="81"/>
      <c r="E5" s="81"/>
      <c r="F5" s="81"/>
      <c r="G5" s="81"/>
      <c r="H5" s="49"/>
      <c r="I5" s="50"/>
      <c r="J5" s="50"/>
      <c r="K5" s="50"/>
    </row>
    <row r="6" spans="1:11" ht="15.75" customHeight="1">
      <c r="A6" s="46" t="s">
        <v>95</v>
      </c>
      <c r="B6" s="47"/>
      <c r="C6" s="71" t="str">
        <f>D17</f>
        <v>Petra Štolová </v>
      </c>
      <c r="D6" s="80" t="str">
        <f>IF(E17="není"," ",E17)</f>
        <v> </v>
      </c>
      <c r="E6" s="80"/>
      <c r="F6" s="80"/>
      <c r="G6" s="80"/>
      <c r="H6" s="83"/>
      <c r="I6" s="83"/>
      <c r="J6" s="83"/>
      <c r="K6" s="83"/>
    </row>
    <row r="7" spans="1:11" ht="15.75" customHeight="1">
      <c r="A7" s="46" t="s">
        <v>96</v>
      </c>
      <c r="B7" s="47"/>
      <c r="C7" s="71" t="str">
        <f>IF(C13="OB-Z",Startovka!I8,IF(C13="OB1",Startovka!I12,IF(C13="OB2",Startovka!I16,IF(C13="OB3",Startovka!I20))))</f>
        <v>Lenka Tomanová </v>
      </c>
      <c r="D7" s="80" t="str">
        <f>IF(E17="není"," ",IF(C13="OB-Z",Startovka!K8,IF(C13="OB1",Startovka!K12,IF(C13="OB2",Startovka!K16,IF(C13="OB3",Startovka!K20)))))</f>
        <v> </v>
      </c>
      <c r="E7" s="80"/>
      <c r="F7" s="80"/>
      <c r="G7" s="80"/>
      <c r="H7" s="52"/>
      <c r="I7" s="53"/>
      <c r="J7" s="53"/>
      <c r="K7" s="53"/>
    </row>
    <row r="8" spans="1:11" ht="15.75" customHeight="1">
      <c r="A8" s="54"/>
      <c r="B8" s="55"/>
      <c r="C8" s="56"/>
      <c r="D8" s="57"/>
      <c r="E8" s="57"/>
      <c r="F8" s="57"/>
      <c r="G8" s="57"/>
      <c r="H8" s="48"/>
      <c r="I8" s="3"/>
      <c r="J8" s="3"/>
      <c r="K8" s="3"/>
    </row>
    <row r="9" spans="1:11" ht="19.5" customHeight="1">
      <c r="A9" s="84" t="s">
        <v>97</v>
      </c>
      <c r="B9" s="84"/>
      <c r="C9" s="59" t="str">
        <f>Startovka!B4</f>
        <v>Jana Hofferová </v>
      </c>
      <c r="D9" s="85" t="s">
        <v>98</v>
      </c>
      <c r="E9" s="85"/>
      <c r="F9" s="85"/>
      <c r="G9" s="85"/>
      <c r="H9" s="3"/>
      <c r="I9" s="3"/>
      <c r="J9" s="3"/>
      <c r="K9" s="3"/>
    </row>
    <row r="10" spans="1:11" ht="19.5" customHeight="1">
      <c r="A10" s="84" t="s">
        <v>99</v>
      </c>
      <c r="B10" s="84"/>
      <c r="C10" s="59" t="str">
        <f>Startovka!C4</f>
        <v>T’es La Plus Belle du Royaume de Pandora</v>
      </c>
      <c r="D10" s="86" t="s">
        <v>100</v>
      </c>
      <c r="E10" s="86"/>
      <c r="F10" s="86"/>
      <c r="G10" s="86"/>
      <c r="H10" s="3"/>
      <c r="I10" s="3"/>
      <c r="J10" s="3"/>
      <c r="K10" s="3"/>
    </row>
    <row r="11" spans="1:11" ht="19.5" customHeight="1">
      <c r="A11" s="84" t="s">
        <v>101</v>
      </c>
      <c r="B11" s="84"/>
      <c r="C11" s="59" t="str">
        <f>Startovka!D4</f>
        <v>Holandský ovčák </v>
      </c>
      <c r="D11" s="86"/>
      <c r="E11" s="86"/>
      <c r="F11" s="86"/>
      <c r="G11" s="86"/>
      <c r="H11" s="3"/>
      <c r="I11" s="3"/>
      <c r="J11" s="3"/>
      <c r="K11" s="3"/>
    </row>
    <row r="12" spans="1:11" ht="19.5" customHeight="1">
      <c r="A12" s="84" t="s">
        <v>102</v>
      </c>
      <c r="B12" s="84"/>
      <c r="C12" s="58">
        <f>Startovka!A4</f>
        <v>2</v>
      </c>
      <c r="D12" s="86"/>
      <c r="E12" s="86"/>
      <c r="F12" s="86"/>
      <c r="G12" s="86"/>
      <c r="H12" s="3"/>
      <c r="I12" s="3"/>
      <c r="J12" s="3"/>
      <c r="K12" s="3"/>
    </row>
    <row r="13" spans="1:11" ht="19.5" customHeight="1">
      <c r="A13" s="84" t="s">
        <v>103</v>
      </c>
      <c r="B13" s="84"/>
      <c r="C13" s="59" t="str">
        <f>Startovka!E4</f>
        <v>OB-Z</v>
      </c>
      <c r="D13" s="87" t="s">
        <v>104</v>
      </c>
      <c r="E13" s="87"/>
      <c r="F13" s="87"/>
      <c r="G13" s="28"/>
      <c r="H13" s="3"/>
      <c r="I13" s="3"/>
      <c r="J13" s="3"/>
      <c r="K13" s="3"/>
    </row>
    <row r="14" spans="1:11" ht="19.5" customHeight="1">
      <c r="A14" s="84" t="s">
        <v>105</v>
      </c>
      <c r="B14" s="84"/>
      <c r="C14" s="58">
        <f>Výsledky!G4</f>
        <v>1</v>
      </c>
      <c r="D14" s="87" t="str">
        <f>IF(C13="OB3","Žlutá karta"," ")</f>
        <v> </v>
      </c>
      <c r="E14" s="87"/>
      <c r="F14" s="87"/>
      <c r="G14" s="28"/>
      <c r="H14" s="3"/>
      <c r="I14" s="3"/>
      <c r="J14" s="3"/>
      <c r="K14" s="3"/>
    </row>
    <row r="15" spans="1:11" ht="15" customHeight="1">
      <c r="A15" s="61"/>
      <c r="B15" s="57"/>
      <c r="C15" s="57"/>
      <c r="D15" s="62"/>
      <c r="E15" s="62"/>
      <c r="F15" s="62"/>
      <c r="G15" s="62"/>
      <c r="H15" s="48"/>
      <c r="I15" s="3"/>
      <c r="J15" s="3"/>
      <c r="K15" s="3"/>
    </row>
    <row r="16" spans="1:11" ht="47.25" customHeight="1">
      <c r="A16" s="63"/>
      <c r="B16" s="30" t="s">
        <v>52</v>
      </c>
      <c r="C16" s="30" t="s">
        <v>53</v>
      </c>
      <c r="D16" s="30" t="s">
        <v>106</v>
      </c>
      <c r="E16" s="30" t="s">
        <v>107</v>
      </c>
      <c r="F16" s="30" t="s">
        <v>54</v>
      </c>
      <c r="G16" s="30" t="s">
        <v>108</v>
      </c>
      <c r="H16" s="3"/>
      <c r="I16" s="3"/>
      <c r="J16" s="3"/>
      <c r="K16" s="3"/>
    </row>
    <row r="17" spans="1:11" ht="15.75" customHeight="1">
      <c r="A17" s="63"/>
      <c r="B17" s="64"/>
      <c r="C17" s="64"/>
      <c r="D17" s="72" t="str">
        <f>IF(C13="OB-Z",Startovka!I7,IF(C13="OB1",Startovka!I11,IF(C13="OB2",Startovka!I15,IF(C13="OB3",Startovka!I19))))</f>
        <v>Petra Štolová </v>
      </c>
      <c r="E17" s="72" t="str">
        <f>IF(C13="OB-Z",Startovka!K7,IF(C13="OB1",Startovka!K11,IF(C13="OB2",Startovka!K15,IF(C13="OB3",Startovka!K19))))</f>
        <v>není</v>
      </c>
      <c r="F17" s="64"/>
      <c r="G17" s="64"/>
      <c r="H17" s="3"/>
      <c r="I17" s="3"/>
      <c r="J17" s="3"/>
      <c r="K17" s="3"/>
    </row>
    <row r="18" spans="1:11" ht="15.75" customHeight="1">
      <c r="A18" s="63"/>
      <c r="B18" s="31">
        <v>1</v>
      </c>
      <c r="C18" s="32" t="str">
        <f>IF(C13="OB-Z",Cviky!B3,IF(C13="OB1",Cviky!F3,IF(C13="OB2",Cviky!J3,IF(C13="OB3",Cviky!N3," "))))</f>
        <v>Odložení vsedě ve skupině</v>
      </c>
      <c r="D18" s="66">
        <v>10</v>
      </c>
      <c r="E18" s="66"/>
      <c r="F18" s="31">
        <f>IF(C13="OB-Z",Cviky!C3,IF(C13="OB1",Cviky!G3,IF(C13="OB2",Cviky!K3,IF(C13="OB3",Cviky!O3," "))))</f>
        <v>3</v>
      </c>
      <c r="G18" s="67">
        <f>IF(E17="není",H18,I18)</f>
        <v>30</v>
      </c>
      <c r="H18" s="68">
        <f aca="true" t="shared" si="0" ref="H18:H27">SUM(D18*F18)</f>
        <v>30</v>
      </c>
      <c r="I18" s="68">
        <f aca="true" t="shared" si="1" ref="I18:I27">SUM(((D18+E18)*F18)/2)</f>
        <v>15</v>
      </c>
      <c r="J18" s="3"/>
      <c r="K18" s="3"/>
    </row>
    <row r="19" spans="1:11" ht="15.75" customHeight="1">
      <c r="A19" s="63"/>
      <c r="B19" s="31">
        <v>2</v>
      </c>
      <c r="C19" s="32" t="str">
        <f>IF(C13="OB-Z",Cviky!B4,IF(C13="OB1",Cviky!F4,IF(C13="OB2",Cviky!J4,IF(C13="OB3",Cviky!N4," "))))</f>
        <v>Ovladatelnost na dálku</v>
      </c>
      <c r="D19" s="66">
        <v>7</v>
      </c>
      <c r="E19" s="66"/>
      <c r="F19" s="31">
        <f>IF(C13="OB-Z",Cviky!C4,IF(C13="OB1",Cviky!G4,IF(C13="OB2",Cviky!K4,IF(C13="OB3",Cviky!O4," "))))</f>
        <v>4</v>
      </c>
      <c r="G19" s="67">
        <f>IF(E17="není",H19,I19)</f>
        <v>28</v>
      </c>
      <c r="H19" s="68">
        <f t="shared" si="0"/>
        <v>28</v>
      </c>
      <c r="I19" s="68">
        <f t="shared" si="1"/>
        <v>14</v>
      </c>
      <c r="J19" s="3"/>
      <c r="K19" s="3"/>
    </row>
    <row r="20" spans="1:11" ht="15.75" customHeight="1">
      <c r="A20" s="63"/>
      <c r="B20" s="31">
        <v>3</v>
      </c>
      <c r="C20" s="32" t="str">
        <f>IF(C13="OB-Z",Cviky!B5,IF(C13="OB1",Cviky!F5,IF(C13="OB2",Cviky!J5,IF(C13="OB3",Cviky!N5," "))))</f>
        <v>Vyslání okolo kuželu a zpět</v>
      </c>
      <c r="D20" s="66">
        <v>10</v>
      </c>
      <c r="E20" s="66"/>
      <c r="F20" s="31">
        <f>IF(C13="OB-Z",Cviky!C5,IF(C13="OB1",Cviky!G5,IF(C13="OB2",Cviky!K5,IF(C13="OB3",Cviky!O5," "))))</f>
        <v>3</v>
      </c>
      <c r="G20" s="67">
        <f>IF(E17="není",H20,I20)</f>
        <v>30</v>
      </c>
      <c r="H20" s="68">
        <f t="shared" si="0"/>
        <v>30</v>
      </c>
      <c r="I20" s="68">
        <f t="shared" si="1"/>
        <v>15</v>
      </c>
      <c r="J20" s="3"/>
      <c r="K20" s="3"/>
    </row>
    <row r="21" spans="1:11" ht="15.75" customHeight="1">
      <c r="A21" s="63"/>
      <c r="B21" s="31">
        <v>4</v>
      </c>
      <c r="C21" s="32" t="str">
        <f>IF(C13="OB-Z",Cviky!B6,IF(C13="OB1",Cviky!F6,IF(C13="OB2",Cviky!J6,IF(C13="OB3",Cviky!N6," "))))</f>
        <v>Skok přes překážku</v>
      </c>
      <c r="D21" s="66">
        <v>10</v>
      </c>
      <c r="E21" s="66"/>
      <c r="F21" s="31">
        <f>IF(C13="OB-Z",Cviky!C6,IF(C13="OB1",Cviky!G6,IF(C13="OB2",Cviky!K6,IF(C13="OB3",Cviky!O6," "))))</f>
        <v>3</v>
      </c>
      <c r="G21" s="67">
        <f>IF(E17="není",H21,I21)</f>
        <v>30</v>
      </c>
      <c r="H21" s="68">
        <f t="shared" si="0"/>
        <v>30</v>
      </c>
      <c r="I21" s="68">
        <f t="shared" si="1"/>
        <v>15</v>
      </c>
      <c r="J21" s="3"/>
      <c r="K21" s="3"/>
    </row>
    <row r="22" spans="1:11" ht="15.75" customHeight="1">
      <c r="A22" s="63"/>
      <c r="B22" s="31">
        <v>5</v>
      </c>
      <c r="C22" s="32" t="str">
        <f>IF(C13="OB-Z",Cviky!B7,IF(C13="OB1",Cviky!F7,IF(C13="OB2",Cviky!J7,IF(C13="OB3",Cviky!N7," "))))</f>
        <v>Odložení do lehu nebo do sedu za chůze</v>
      </c>
      <c r="D22" s="66">
        <v>9</v>
      </c>
      <c r="E22" s="66"/>
      <c r="F22" s="31">
        <f>IF(C13="OB-Z",Cviky!C7,IF(C13="OB1",Cviky!G7,IF(C13="OB2",Cviky!K7,IF(C13="OB3",Cviky!O7," "))))</f>
        <v>3</v>
      </c>
      <c r="G22" s="67">
        <f>IF(E17="není",H22,I22)</f>
        <v>27</v>
      </c>
      <c r="H22" s="68">
        <f t="shared" si="0"/>
        <v>27</v>
      </c>
      <c r="I22" s="68">
        <f t="shared" si="1"/>
        <v>13.5</v>
      </c>
      <c r="J22" s="3"/>
      <c r="K22" s="3"/>
    </row>
    <row r="23" spans="1:11" ht="15.75" customHeight="1">
      <c r="A23" s="63"/>
      <c r="B23" s="31">
        <v>6</v>
      </c>
      <c r="C23" s="32" t="str">
        <f>IF(C13="OB-Z",Cviky!B8,IF(C13="OB1",Cviky!F8,IF(C13="OB2",Cviky!J8,IF(C13="OB3",Cviky!N8," "))))</f>
        <v>Chůze u nohy</v>
      </c>
      <c r="D23" s="66">
        <v>10</v>
      </c>
      <c r="E23" s="66"/>
      <c r="F23" s="31">
        <f>IF(C13="OB-Z",Cviky!C8,IF(C13="OB1",Cviky!G8,IF(C13="OB2",Cviky!K8,IF(C13="OB3",Cviky!O8," "))))</f>
        <v>3</v>
      </c>
      <c r="G23" s="67">
        <f>IF(E17="není",H23,I23)</f>
        <v>30</v>
      </c>
      <c r="H23" s="68">
        <f t="shared" si="0"/>
        <v>30</v>
      </c>
      <c r="I23" s="68">
        <f t="shared" si="1"/>
        <v>15</v>
      </c>
      <c r="J23" s="3"/>
      <c r="K23" s="3"/>
    </row>
    <row r="24" spans="1:11" ht="15.75" customHeight="1">
      <c r="A24" s="63"/>
      <c r="B24" s="31">
        <v>7</v>
      </c>
      <c r="C24" s="32" t="str">
        <f>IF(C13="OB-Z",Cviky!B9,IF(C13="OB1",Cviky!F9,IF(C13="OB2",Cviky!J9,IF(C13="OB3",Cviky!N9," "))))</f>
        <v>Vyslání do čtverce</v>
      </c>
      <c r="D24" s="66">
        <v>6.5</v>
      </c>
      <c r="E24" s="66"/>
      <c r="F24" s="31">
        <f>IF(C13="OB-Z",Cviky!C9,IF(C13="OB1",Cviky!G9,IF(C13="OB2",Cviky!K9,IF(C13="OB3",Cviky!O9," "))))</f>
        <v>3</v>
      </c>
      <c r="G24" s="67">
        <f>IF(E17="není",H24,I24)</f>
        <v>19.5</v>
      </c>
      <c r="H24" s="68">
        <f t="shared" si="0"/>
        <v>19.5</v>
      </c>
      <c r="I24" s="68">
        <f t="shared" si="1"/>
        <v>9.75</v>
      </c>
      <c r="J24" s="3"/>
      <c r="K24" s="3"/>
    </row>
    <row r="25" spans="1:11" ht="15.75" customHeight="1">
      <c r="A25" s="63"/>
      <c r="B25" s="31">
        <v>8</v>
      </c>
      <c r="C25" s="32" t="str">
        <f>IF(C13="OB-Z",Cviky!B10,IF(C13="OB1",Cviky!F10,IF(C13="OB2",Cviky!J10,IF(C13="OB3",Cviky!N10," "))))</f>
        <v>Držení aportovací činky</v>
      </c>
      <c r="D25" s="66">
        <v>5</v>
      </c>
      <c r="E25" s="66"/>
      <c r="F25" s="31">
        <f>IF(C13="OB-Z",Cviky!C10,IF(C13="OB1",Cviky!G10,IF(C13="OB2",Cviky!K10,IF(C13="OB3",Cviky!O10," "))))</f>
        <v>4</v>
      </c>
      <c r="G25" s="67">
        <f>IF(E17="není",H25,I25)</f>
        <v>20</v>
      </c>
      <c r="H25" s="68">
        <f t="shared" si="0"/>
        <v>20</v>
      </c>
      <c r="I25" s="68">
        <f t="shared" si="1"/>
        <v>10</v>
      </c>
      <c r="J25" s="3"/>
      <c r="K25" s="3"/>
    </row>
    <row r="26" spans="1:11" ht="15.75" customHeight="1">
      <c r="A26" s="63"/>
      <c r="B26" s="31">
        <v>9</v>
      </c>
      <c r="C26" s="32" t="str">
        <f>IF(C13="OB-Z",Cviky!B11,IF(C13="OB1",Cviky!F11,IF(C13="OB2",Cviky!J11,IF(C13="OB3",Cviky!N11," "))))</f>
        <v>Přivolání</v>
      </c>
      <c r="D26" s="66">
        <v>9</v>
      </c>
      <c r="E26" s="66"/>
      <c r="F26" s="31">
        <f>IF(C13="OB-Z",Cviky!C11,IF(C13="OB1",Cviky!G11,IF(C13="OB2",Cviky!K11,IF(C13="OB3",Cviky!O11," "))))</f>
        <v>4</v>
      </c>
      <c r="G26" s="67">
        <f>IF(E17="není",H26,I26)</f>
        <v>36</v>
      </c>
      <c r="H26" s="68">
        <f t="shared" si="0"/>
        <v>36</v>
      </c>
      <c r="I26" s="68">
        <f t="shared" si="1"/>
        <v>18</v>
      </c>
      <c r="J26" s="3"/>
      <c r="K26" s="3"/>
    </row>
    <row r="27" spans="1:11" ht="15.75" customHeight="1">
      <c r="A27" s="63"/>
      <c r="B27" s="31">
        <v>10</v>
      </c>
      <c r="C27" s="32" t="str">
        <f>IF(C13="OB-Z",Cviky!B12,IF(C13="OB2",Cviky!J12,IF(C13="OB3",Cviky!N12," ")))</f>
        <v>Celkový dojem</v>
      </c>
      <c r="D27" s="66">
        <v>10</v>
      </c>
      <c r="E27" s="66"/>
      <c r="F27" s="31">
        <f>IF(C13="OB-Z",Cviky!C12,IF(C13="OB1",Cviky!G12,IF(C13="OB2",Cviky!K12,IF(C13="OB3",Cviky!O12," "))))</f>
        <v>2</v>
      </c>
      <c r="G27" s="67">
        <f>IF(E17="není",H27,I27)</f>
        <v>20</v>
      </c>
      <c r="H27" s="68">
        <f t="shared" si="0"/>
        <v>20</v>
      </c>
      <c r="I27" s="68">
        <f t="shared" si="1"/>
        <v>10</v>
      </c>
      <c r="J27" s="3"/>
      <c r="K27" s="3"/>
    </row>
    <row r="28" spans="1:11" ht="15.75" customHeight="1">
      <c r="A28" s="63"/>
      <c r="B28" s="88" t="s">
        <v>109</v>
      </c>
      <c r="C28" s="88"/>
      <c r="D28" s="91">
        <f>IF(G13="ano","0",IF(G14="ano",H28-20,SUM(G18:G27)))</f>
        <v>270.5</v>
      </c>
      <c r="E28" s="91"/>
      <c r="F28" s="91"/>
      <c r="G28" s="91"/>
      <c r="H28" s="68">
        <f>SUM(G18:G27)</f>
        <v>270.5</v>
      </c>
      <c r="I28" s="68"/>
      <c r="J28" s="3"/>
      <c r="K28" s="3"/>
    </row>
    <row r="29" spans="1:11" ht="15.75" customHeight="1">
      <c r="A29" s="63"/>
      <c r="B29" s="88" t="s">
        <v>110</v>
      </c>
      <c r="C29" s="88"/>
      <c r="D29" s="92" t="str">
        <f>IF(G13="ano","Diskvalifikace",IF(Startovka!F2="N","Nenastoupil",IF(D28&gt;=256,"Výborně",IF(D28&gt;=224,"Velmi dobře",IF(D28&gt;=192,"Dobře",IF(D28&lt;=191.9,"Nehodnocen"," "))))))</f>
        <v>Výborně</v>
      </c>
      <c r="E29" s="92"/>
      <c r="F29" s="92"/>
      <c r="G29" s="92"/>
      <c r="H29" s="3"/>
      <c r="I29" s="3"/>
      <c r="J29" s="3"/>
      <c r="K29" s="3"/>
    </row>
    <row r="30" spans="1:11" ht="15" customHeight="1">
      <c r="A30" s="61"/>
      <c r="B30" s="69"/>
      <c r="C30" s="69"/>
      <c r="D30" s="69"/>
      <c r="E30" s="69"/>
      <c r="F30" s="69"/>
      <c r="G30" s="69"/>
      <c r="H30" s="48"/>
      <c r="I30" s="3"/>
      <c r="J30" s="3"/>
      <c r="K30" s="3"/>
    </row>
    <row r="31" spans="1:11" ht="15" customHeight="1">
      <c r="A31" s="61"/>
      <c r="B31" s="56"/>
      <c r="C31" s="56"/>
      <c r="D31" s="56"/>
      <c r="E31" s="56"/>
      <c r="F31" s="56"/>
      <c r="G31" s="56"/>
      <c r="H31" s="48"/>
      <c r="I31" s="3"/>
      <c r="J31" s="3"/>
      <c r="K31" s="3"/>
    </row>
    <row r="32" spans="1:11" ht="15" customHeight="1">
      <c r="A32" s="61"/>
      <c r="B32" s="56"/>
      <c r="C32" s="56"/>
      <c r="D32" s="56"/>
      <c r="E32" s="56"/>
      <c r="F32" s="56"/>
      <c r="G32" s="56"/>
      <c r="H32" s="48"/>
      <c r="I32" s="3"/>
      <c r="J32" s="3"/>
      <c r="K32" s="3"/>
    </row>
    <row r="33" spans="1:11" ht="15" customHeight="1">
      <c r="A33" s="61"/>
      <c r="B33" s="56"/>
      <c r="C33" s="56"/>
      <c r="D33" s="56"/>
      <c r="E33" s="56"/>
      <c r="F33" s="56"/>
      <c r="G33" s="56"/>
      <c r="H33" s="48"/>
      <c r="I33" s="3"/>
      <c r="J33" s="3"/>
      <c r="K33" s="3"/>
    </row>
    <row r="34" spans="1:11" ht="15" customHeight="1">
      <c r="A34" s="61"/>
      <c r="B34" s="56"/>
      <c r="C34" s="56"/>
      <c r="D34" s="56"/>
      <c r="E34" s="56"/>
      <c r="F34" s="56"/>
      <c r="G34" s="56"/>
      <c r="H34" s="48"/>
      <c r="I34" s="3"/>
      <c r="J34" s="3"/>
      <c r="K34" s="3"/>
    </row>
    <row r="35" spans="1:11" ht="15" customHeight="1">
      <c r="A35" s="61"/>
      <c r="B35" s="56"/>
      <c r="C35" s="56"/>
      <c r="D35" s="56"/>
      <c r="E35" s="56"/>
      <c r="F35" s="56"/>
      <c r="G35" s="56"/>
      <c r="H35" s="48"/>
      <c r="I35" s="3"/>
      <c r="J35" s="3"/>
      <c r="K35" s="3"/>
    </row>
    <row r="36" spans="1:11" ht="15" customHeight="1">
      <c r="A36" s="70"/>
      <c r="B36" s="57"/>
      <c r="C36" s="57"/>
      <c r="D36" s="57"/>
      <c r="E36" s="57"/>
      <c r="F36" s="57"/>
      <c r="G36" s="57"/>
      <c r="H36" s="48"/>
      <c r="I36" s="3"/>
      <c r="J36" s="3"/>
      <c r="K36" s="3"/>
    </row>
  </sheetData>
  <sheetProtection selectLockedCells="1" selectUnlockedCell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A1:G1"/>
    <mergeCell ref="A2:G2"/>
    <mergeCell ref="C3:G3"/>
    <mergeCell ref="C4:G4"/>
    <mergeCell ref="C5:G5"/>
    <mergeCell ref="D6:G6"/>
  </mergeCells>
  <conditionalFormatting sqref="D18:E27 G18:G27">
    <cfRule type="cellIs" priority="1" dxfId="0" operator="lessThan" stopIfTrue="1">
      <formula>0</formula>
    </cfRule>
  </conditionalFormatting>
  <printOptions/>
  <pageMargins left="0.11805555555555555" right="0.11805555555555555" top="0.19652777777777777" bottom="0.19652777777777777" header="0.5118055555555555" footer="0.19652777777777777"/>
  <pageSetup horizontalDpi="300" verticalDpi="300" orientation="landscape" scale="70"/>
  <headerFooter alignWithMargins="0">
    <oddFooter>&amp;C&amp;"Helvetica Neue,Běžné"&amp;12&amp;P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6"/>
  <sheetViews>
    <sheetView showGridLines="0" zoomScalePageLayoutView="0" workbookViewId="0" topLeftCell="A7">
      <selection activeCell="D31" sqref="D31"/>
    </sheetView>
  </sheetViews>
  <sheetFormatPr defaultColWidth="9.7109375" defaultRowHeight="15" customHeight="1"/>
  <cols>
    <col min="1" max="1" width="14.7109375" style="1" customWidth="1"/>
    <col min="2" max="2" width="7.57421875" style="1" customWidth="1"/>
    <col min="3" max="3" width="69.28125" style="1" customWidth="1"/>
    <col min="4" max="5" width="16.28125" style="1" customWidth="1"/>
    <col min="6" max="6" width="5.8515625" style="1" customWidth="1"/>
    <col min="7" max="7" width="17.7109375" style="1" customWidth="1"/>
    <col min="8" max="8" width="7.57421875" style="1" customWidth="1"/>
    <col min="9" max="9" width="8.7109375" style="1" customWidth="1"/>
    <col min="10" max="11" width="9.00390625" style="1" customWidth="1"/>
    <col min="12" max="16384" width="9.7109375" style="1" customWidth="1"/>
  </cols>
  <sheetData>
    <row r="1" spans="1:11" ht="21" customHeight="1">
      <c r="A1" s="78" t="s">
        <v>91</v>
      </c>
      <c r="B1" s="78"/>
      <c r="C1" s="78"/>
      <c r="D1" s="78"/>
      <c r="E1" s="78"/>
      <c r="F1" s="78"/>
      <c r="G1" s="78"/>
      <c r="H1" s="45"/>
      <c r="I1" s="3"/>
      <c r="J1" s="3"/>
      <c r="K1" s="3"/>
    </row>
    <row r="2" spans="1:11" ht="129.75" customHeight="1">
      <c r="A2" s="79"/>
      <c r="B2" s="79"/>
      <c r="C2" s="79"/>
      <c r="D2" s="79"/>
      <c r="E2" s="79"/>
      <c r="F2" s="79"/>
      <c r="G2" s="79"/>
      <c r="H2" s="45"/>
      <c r="I2" s="3"/>
      <c r="J2" s="3"/>
      <c r="K2" s="3"/>
    </row>
    <row r="3" spans="1:11" ht="15.75" customHeight="1">
      <c r="A3" s="46" t="s">
        <v>92</v>
      </c>
      <c r="B3" s="47"/>
      <c r="C3" s="80" t="str">
        <f>Startovka!I2</f>
        <v>Dana Háková </v>
      </c>
      <c r="D3" s="80"/>
      <c r="E3" s="80"/>
      <c r="F3" s="80"/>
      <c r="G3" s="80"/>
      <c r="H3" s="48"/>
      <c r="I3" s="3"/>
      <c r="J3" s="3"/>
      <c r="K3" s="3"/>
    </row>
    <row r="4" spans="1:11" ht="15.75" customHeight="1">
      <c r="A4" s="46" t="s">
        <v>93</v>
      </c>
      <c r="B4" s="47"/>
      <c r="C4" s="80" t="str">
        <f>Startovka!I3</f>
        <v>Zkoušky Obedience Chomutov </v>
      </c>
      <c r="D4" s="80"/>
      <c r="E4" s="80"/>
      <c r="F4" s="80"/>
      <c r="G4" s="80"/>
      <c r="H4" s="48"/>
      <c r="I4" s="3"/>
      <c r="J4" s="3"/>
      <c r="K4" s="3"/>
    </row>
    <row r="5" spans="1:11" ht="15.75" customHeight="1">
      <c r="A5" s="46" t="s">
        <v>94</v>
      </c>
      <c r="B5" s="47"/>
      <c r="C5" s="81">
        <f>Startovka!I4</f>
        <v>45444</v>
      </c>
      <c r="D5" s="81"/>
      <c r="E5" s="81"/>
      <c r="F5" s="81"/>
      <c r="G5" s="81"/>
      <c r="H5" s="49"/>
      <c r="I5" s="50"/>
      <c r="J5" s="50"/>
      <c r="K5" s="50"/>
    </row>
    <row r="6" spans="1:11" ht="15.75" customHeight="1">
      <c r="A6" s="46" t="s">
        <v>95</v>
      </c>
      <c r="B6" s="47"/>
      <c r="C6" s="71" t="str">
        <f>D17</f>
        <v>Petra Štolová </v>
      </c>
      <c r="D6" s="80" t="str">
        <f>IF(E17="není"," ",E17)</f>
        <v> </v>
      </c>
      <c r="E6" s="80"/>
      <c r="F6" s="80"/>
      <c r="G6" s="80"/>
      <c r="H6" s="83"/>
      <c r="I6" s="83"/>
      <c r="J6" s="83"/>
      <c r="K6" s="83"/>
    </row>
    <row r="7" spans="1:11" ht="15.75" customHeight="1">
      <c r="A7" s="46" t="s">
        <v>96</v>
      </c>
      <c r="B7" s="47"/>
      <c r="C7" s="71" t="str">
        <f>IF(C13="OB-Z",Startovka!I8,IF(C13="OB1",Startovka!I12,IF(C13="OB2",Startovka!I16,IF(C13="OB3",Startovka!I20))))</f>
        <v>Lenka Tomanová </v>
      </c>
      <c r="D7" s="80" t="str">
        <f>IF(E17="není"," ",IF(C13="OB-Z",Startovka!K8,IF(C13="OB1",Startovka!K12,IF(C13="OB2",Startovka!K16,IF(C13="OB3",Startovka!K20)))))</f>
        <v> </v>
      </c>
      <c r="E7" s="80"/>
      <c r="F7" s="80"/>
      <c r="G7" s="80"/>
      <c r="H7" s="52"/>
      <c r="I7" s="53"/>
      <c r="J7" s="53"/>
      <c r="K7" s="53"/>
    </row>
    <row r="8" spans="1:11" ht="15.75" customHeight="1">
      <c r="A8" s="54"/>
      <c r="B8" s="55"/>
      <c r="C8" s="56"/>
      <c r="D8" s="57"/>
      <c r="E8" s="57"/>
      <c r="F8" s="57"/>
      <c r="G8" s="57"/>
      <c r="H8" s="48"/>
      <c r="I8" s="3"/>
      <c r="J8" s="3"/>
      <c r="K8" s="3"/>
    </row>
    <row r="9" spans="1:11" ht="19.5" customHeight="1">
      <c r="A9" s="84" t="s">
        <v>97</v>
      </c>
      <c r="B9" s="84"/>
      <c r="C9" s="59" t="str">
        <f>Startovka!B5</f>
        <v>Michaela Kotábová </v>
      </c>
      <c r="D9" s="85" t="s">
        <v>98</v>
      </c>
      <c r="E9" s="85"/>
      <c r="F9" s="85"/>
      <c r="G9" s="85"/>
      <c r="H9" s="3"/>
      <c r="I9" s="3"/>
      <c r="J9" s="3"/>
      <c r="K9" s="3"/>
    </row>
    <row r="10" spans="1:11" ht="19.5" customHeight="1">
      <c r="A10" s="84" t="s">
        <v>99</v>
      </c>
      <c r="B10" s="84"/>
      <c r="C10" s="59" t="str">
        <f>Startovka!C5</f>
        <v>Cupcakes Blackberry </v>
      </c>
      <c r="D10" s="86" t="s">
        <v>100</v>
      </c>
      <c r="E10" s="86"/>
      <c r="F10" s="86"/>
      <c r="G10" s="86"/>
      <c r="H10" s="3"/>
      <c r="I10" s="3"/>
      <c r="J10" s="3"/>
      <c r="K10" s="3"/>
    </row>
    <row r="11" spans="1:11" ht="19.5" customHeight="1">
      <c r="A11" s="84" t="s">
        <v>101</v>
      </c>
      <c r="B11" s="84"/>
      <c r="C11" s="59" t="str">
        <f>Startovka!D5</f>
        <v>Border Collie </v>
      </c>
      <c r="D11" s="86"/>
      <c r="E11" s="86"/>
      <c r="F11" s="86"/>
      <c r="G11" s="86"/>
      <c r="H11" s="3"/>
      <c r="I11" s="3"/>
      <c r="J11" s="3"/>
      <c r="K11" s="3"/>
    </row>
    <row r="12" spans="1:11" ht="19.5" customHeight="1">
      <c r="A12" s="84" t="s">
        <v>102</v>
      </c>
      <c r="B12" s="84"/>
      <c r="C12" s="58">
        <f>Startovka!A5</f>
        <v>3</v>
      </c>
      <c r="D12" s="86"/>
      <c r="E12" s="86"/>
      <c r="F12" s="86"/>
      <c r="G12" s="86"/>
      <c r="H12" s="3"/>
      <c r="I12" s="3"/>
      <c r="J12" s="3"/>
      <c r="K12" s="3"/>
    </row>
    <row r="13" spans="1:11" ht="19.5" customHeight="1">
      <c r="A13" s="84" t="s">
        <v>103</v>
      </c>
      <c r="B13" s="84"/>
      <c r="C13" s="59" t="str">
        <f>Startovka!E5</f>
        <v>OB-Z</v>
      </c>
      <c r="D13" s="87" t="s">
        <v>104</v>
      </c>
      <c r="E13" s="87"/>
      <c r="F13" s="87"/>
      <c r="G13" s="60"/>
      <c r="H13" s="3"/>
      <c r="I13" s="3"/>
      <c r="J13" s="3"/>
      <c r="K13" s="3"/>
    </row>
    <row r="14" spans="1:11" ht="19.5" customHeight="1">
      <c r="A14" s="84" t="s">
        <v>105</v>
      </c>
      <c r="B14" s="84"/>
      <c r="C14" s="58">
        <f>Výsledky!G5</f>
        <v>2</v>
      </c>
      <c r="D14" s="87" t="str">
        <f>IF(C13="OB3","Žlutá karta"," ")</f>
        <v> </v>
      </c>
      <c r="E14" s="87"/>
      <c r="F14" s="87"/>
      <c r="G14" s="28"/>
      <c r="H14" s="3"/>
      <c r="I14" s="3"/>
      <c r="J14" s="3"/>
      <c r="K14" s="3"/>
    </row>
    <row r="15" spans="1:11" ht="15" customHeight="1">
      <c r="A15" s="61"/>
      <c r="B15" s="57"/>
      <c r="C15" s="57"/>
      <c r="D15" s="62"/>
      <c r="E15" s="62"/>
      <c r="F15" s="62"/>
      <c r="G15" s="62"/>
      <c r="H15" s="48"/>
      <c r="I15" s="3"/>
      <c r="J15" s="3"/>
      <c r="K15" s="3"/>
    </row>
    <row r="16" spans="1:11" ht="47.25" customHeight="1">
      <c r="A16" s="63"/>
      <c r="B16" s="30" t="s">
        <v>52</v>
      </c>
      <c r="C16" s="30" t="s">
        <v>53</v>
      </c>
      <c r="D16" s="30" t="s">
        <v>106</v>
      </c>
      <c r="E16" s="30" t="s">
        <v>107</v>
      </c>
      <c r="F16" s="30" t="s">
        <v>54</v>
      </c>
      <c r="G16" s="30" t="s">
        <v>108</v>
      </c>
      <c r="H16" s="3"/>
      <c r="I16" s="3"/>
      <c r="J16" s="3"/>
      <c r="K16" s="3"/>
    </row>
    <row r="17" spans="1:11" ht="15.75" customHeight="1">
      <c r="A17" s="63"/>
      <c r="B17" s="64"/>
      <c r="C17" s="64"/>
      <c r="D17" s="72" t="str">
        <f>IF(C13="OB-Z",Startovka!I7,IF(C13="OB1",Startovka!I11,IF(C13="OB2",Startovka!I15,IF(C13="OB3",Startovka!I19))))</f>
        <v>Petra Štolová </v>
      </c>
      <c r="E17" s="72" t="str">
        <f>IF(C13="OB-Z",Startovka!K7,IF(C13="OB1",Startovka!K11,IF(C13="OB2",Startovka!K15,IF(C13="OB3",Startovka!K19))))</f>
        <v>není</v>
      </c>
      <c r="F17" s="64"/>
      <c r="G17" s="64"/>
      <c r="H17" s="3"/>
      <c r="I17" s="3"/>
      <c r="J17" s="3"/>
      <c r="K17" s="3"/>
    </row>
    <row r="18" spans="1:11" ht="15.75" customHeight="1">
      <c r="A18" s="63"/>
      <c r="B18" s="31">
        <v>1</v>
      </c>
      <c r="C18" s="32" t="str">
        <f>IF(C13="OB-Z",Cviky!B3,IF(C13="OB1",Cviky!F3,IF(C13="OB2",Cviky!J3,IF(C13="OB3",Cviky!N3," "))))</f>
        <v>Odložení vsedě ve skupině</v>
      </c>
      <c r="D18" s="66">
        <v>10</v>
      </c>
      <c r="E18" s="66"/>
      <c r="F18" s="31">
        <f>IF(C13="OB-Z",Cviky!C3,IF(C13="OB1",Cviky!G3,IF(C13="OB2",Cviky!K3,IF(C13="OB3",Cviky!O3," "))))</f>
        <v>3</v>
      </c>
      <c r="G18" s="67">
        <f>IF(E17="není",H18,I18)</f>
        <v>30</v>
      </c>
      <c r="H18" s="68">
        <f aca="true" t="shared" si="0" ref="H18:H27">SUM(D18*F18)</f>
        <v>30</v>
      </c>
      <c r="I18" s="68">
        <f aca="true" t="shared" si="1" ref="I18:I27">SUM(((D18+E18)*F18)/2)</f>
        <v>15</v>
      </c>
      <c r="J18" s="3"/>
      <c r="K18" s="3"/>
    </row>
    <row r="19" spans="1:11" ht="15.75" customHeight="1">
      <c r="A19" s="63"/>
      <c r="B19" s="31">
        <v>2</v>
      </c>
      <c r="C19" s="32" t="str">
        <f>IF(C13="OB-Z",Cviky!B4,IF(C13="OB1",Cviky!F4,IF(C13="OB2",Cviky!J4,IF(C13="OB3",Cviky!N4," "))))</f>
        <v>Ovladatelnost na dálku</v>
      </c>
      <c r="D19" s="66">
        <v>0</v>
      </c>
      <c r="E19" s="66"/>
      <c r="F19" s="31">
        <f>IF(C13="OB-Z",Cviky!C4,IF(C13="OB1",Cviky!G4,IF(C13="OB2",Cviky!K4,IF(C13="OB3",Cviky!O4," "))))</f>
        <v>4</v>
      </c>
      <c r="G19" s="67">
        <f>IF(E17="není",H19,I19)</f>
        <v>0</v>
      </c>
      <c r="H19" s="68">
        <f t="shared" si="0"/>
        <v>0</v>
      </c>
      <c r="I19" s="68">
        <f t="shared" si="1"/>
        <v>0</v>
      </c>
      <c r="J19" s="3"/>
      <c r="K19" s="3"/>
    </row>
    <row r="20" spans="1:11" ht="15.75" customHeight="1">
      <c r="A20" s="63"/>
      <c r="B20" s="31">
        <v>3</v>
      </c>
      <c r="C20" s="32" t="str">
        <f>IF(C13="OB-Z",Cviky!B5,IF(C13="OB1",Cviky!F5,IF(C13="OB2",Cviky!J5,IF(C13="OB3",Cviky!N5," "))))</f>
        <v>Vyslání okolo kuželu a zpět</v>
      </c>
      <c r="D20" s="66">
        <v>10</v>
      </c>
      <c r="E20" s="66"/>
      <c r="F20" s="31">
        <f>IF(C13="OB-Z",Cviky!C5,IF(C13="OB1",Cviky!G5,IF(C13="OB2",Cviky!K5,IF(C13="OB3",Cviky!O5," "))))</f>
        <v>3</v>
      </c>
      <c r="G20" s="67">
        <f>IF(E17="není",H20,I20)</f>
        <v>30</v>
      </c>
      <c r="H20" s="68">
        <f t="shared" si="0"/>
        <v>30</v>
      </c>
      <c r="I20" s="68">
        <f t="shared" si="1"/>
        <v>15</v>
      </c>
      <c r="J20" s="3"/>
      <c r="K20" s="3"/>
    </row>
    <row r="21" spans="1:11" ht="15.75" customHeight="1">
      <c r="A21" s="63"/>
      <c r="B21" s="31">
        <v>4</v>
      </c>
      <c r="C21" s="32" t="str">
        <f>IF(C13="OB-Z",Cviky!B6,IF(C13="OB1",Cviky!F6,IF(C13="OB2",Cviky!J6,IF(C13="OB3",Cviky!N6," "))))</f>
        <v>Skok přes překážku</v>
      </c>
      <c r="D21" s="66">
        <v>10</v>
      </c>
      <c r="E21" s="66"/>
      <c r="F21" s="31">
        <f>IF(C13="OB-Z",Cviky!C6,IF(C13="OB1",Cviky!G6,IF(C13="OB2",Cviky!K6,IF(C13="OB3",Cviky!O6," "))))</f>
        <v>3</v>
      </c>
      <c r="G21" s="67">
        <f>IF(E17="není",H21,I21)</f>
        <v>30</v>
      </c>
      <c r="H21" s="68">
        <f t="shared" si="0"/>
        <v>30</v>
      </c>
      <c r="I21" s="68">
        <f t="shared" si="1"/>
        <v>15</v>
      </c>
      <c r="J21" s="3"/>
      <c r="K21" s="3"/>
    </row>
    <row r="22" spans="1:11" ht="15.75" customHeight="1">
      <c r="A22" s="63"/>
      <c r="B22" s="31">
        <v>5</v>
      </c>
      <c r="C22" s="32" t="str">
        <f>IF(C13="OB-Z",Cviky!B7,IF(C13="OB1",Cviky!F7,IF(C13="OB2",Cviky!J7,IF(C13="OB3",Cviky!N7," "))))</f>
        <v>Odložení do lehu nebo do sedu za chůze</v>
      </c>
      <c r="D22" s="66">
        <v>0</v>
      </c>
      <c r="E22" s="66"/>
      <c r="F22" s="31">
        <f>IF(C13="OB-Z",Cviky!C7,IF(C13="OB1",Cviky!G7,IF(C13="OB2",Cviky!K7,IF(C13="OB3",Cviky!O7," "))))</f>
        <v>3</v>
      </c>
      <c r="G22" s="67">
        <f>IF(E17="není",H22,I22)</f>
        <v>0</v>
      </c>
      <c r="H22" s="68">
        <f t="shared" si="0"/>
        <v>0</v>
      </c>
      <c r="I22" s="68">
        <f t="shared" si="1"/>
        <v>0</v>
      </c>
      <c r="J22" s="3"/>
      <c r="K22" s="3"/>
    </row>
    <row r="23" spans="1:11" ht="15.75" customHeight="1">
      <c r="A23" s="63"/>
      <c r="B23" s="31">
        <v>6</v>
      </c>
      <c r="C23" s="32" t="str">
        <f>IF(C13="OB-Z",Cviky!B8,IF(C13="OB1",Cviky!F8,IF(C13="OB2",Cviky!J8,IF(C13="OB3",Cviky!N8," "))))</f>
        <v>Chůze u nohy</v>
      </c>
      <c r="D23" s="66">
        <v>9</v>
      </c>
      <c r="E23" s="66"/>
      <c r="F23" s="31">
        <f>IF(C13="OB-Z",Cviky!C8,IF(C13="OB1",Cviky!G8,IF(C13="OB2",Cviky!K8,IF(C13="OB3",Cviky!O8," "))))</f>
        <v>3</v>
      </c>
      <c r="G23" s="67">
        <f>IF(E17="není",H23,I23)</f>
        <v>27</v>
      </c>
      <c r="H23" s="68">
        <f t="shared" si="0"/>
        <v>27</v>
      </c>
      <c r="I23" s="68">
        <f t="shared" si="1"/>
        <v>13.5</v>
      </c>
      <c r="J23" s="3"/>
      <c r="K23" s="3"/>
    </row>
    <row r="24" spans="1:11" ht="15.75" customHeight="1">
      <c r="A24" s="63"/>
      <c r="B24" s="31">
        <v>7</v>
      </c>
      <c r="C24" s="32" t="str">
        <f>IF(C13="OB-Z",Cviky!B9,IF(C13="OB1",Cviky!F9,IF(C13="OB2",Cviky!J9,IF(C13="OB3",Cviky!N9," "))))</f>
        <v>Vyslání do čtverce</v>
      </c>
      <c r="D24" s="66">
        <v>7</v>
      </c>
      <c r="E24" s="66"/>
      <c r="F24" s="31">
        <f>IF(C13="OB-Z",Cviky!C9,IF(C13="OB1",Cviky!G9,IF(C13="OB2",Cviky!K9,IF(C13="OB3",Cviky!O9," "))))</f>
        <v>3</v>
      </c>
      <c r="G24" s="67">
        <f>IF(E17="není",H24,I24)</f>
        <v>21</v>
      </c>
      <c r="H24" s="68">
        <f t="shared" si="0"/>
        <v>21</v>
      </c>
      <c r="I24" s="68">
        <f t="shared" si="1"/>
        <v>10.5</v>
      </c>
      <c r="J24" s="3"/>
      <c r="K24" s="3"/>
    </row>
    <row r="25" spans="1:11" ht="15.75" customHeight="1">
      <c r="A25" s="63"/>
      <c r="B25" s="31">
        <v>8</v>
      </c>
      <c r="C25" s="32" t="str">
        <f>IF(C13="OB-Z",Cviky!B10,IF(C13="OB1",Cviky!F10,IF(C13="OB2",Cviky!J10,IF(C13="OB3",Cviky!N10," "))))</f>
        <v>Držení aportovací činky</v>
      </c>
      <c r="D25" s="66">
        <v>8.5</v>
      </c>
      <c r="E25" s="66"/>
      <c r="F25" s="31">
        <f>IF(C13="OB-Z",Cviky!C10,IF(C13="OB1",Cviky!G10,IF(C13="OB2",Cviky!K10,IF(C13="OB3",Cviky!O10," "))))</f>
        <v>4</v>
      </c>
      <c r="G25" s="67">
        <f>IF(E17="není",H25,I25)</f>
        <v>34</v>
      </c>
      <c r="H25" s="68">
        <f t="shared" si="0"/>
        <v>34</v>
      </c>
      <c r="I25" s="68">
        <f t="shared" si="1"/>
        <v>17</v>
      </c>
      <c r="J25" s="3"/>
      <c r="K25" s="3"/>
    </row>
    <row r="26" spans="1:11" ht="15.75" customHeight="1">
      <c r="A26" s="63"/>
      <c r="B26" s="31">
        <v>9</v>
      </c>
      <c r="C26" s="32" t="str">
        <f>IF(C13="OB-Z",Cviky!B11,IF(C13="OB1",Cviky!F11,IF(C13="OB2",Cviky!J11,IF(C13="OB3",Cviky!N11," "))))</f>
        <v>Přivolání</v>
      </c>
      <c r="D26" s="66">
        <v>7.5</v>
      </c>
      <c r="E26" s="66"/>
      <c r="F26" s="31">
        <f>IF(C13="OB-Z",Cviky!C11,IF(C13="OB1",Cviky!G11,IF(C13="OB2",Cviky!K11,IF(C13="OB3",Cviky!O11," "))))</f>
        <v>4</v>
      </c>
      <c r="G26" s="67">
        <f>IF(E17="není",H26,I26)</f>
        <v>30</v>
      </c>
      <c r="H26" s="68">
        <f t="shared" si="0"/>
        <v>30</v>
      </c>
      <c r="I26" s="68">
        <f t="shared" si="1"/>
        <v>15</v>
      </c>
      <c r="J26" s="3"/>
      <c r="K26" s="3"/>
    </row>
    <row r="27" spans="1:11" ht="15.75" customHeight="1">
      <c r="A27" s="63"/>
      <c r="B27" s="31">
        <v>10</v>
      </c>
      <c r="C27" s="32" t="str">
        <f>IF(C13="OB-Z",Cviky!B12,IF(C13="OB2",Cviky!J12,IF(C13="OB3",Cviky!N12," ")))</f>
        <v>Celkový dojem</v>
      </c>
      <c r="D27" s="66">
        <v>10</v>
      </c>
      <c r="E27" s="66"/>
      <c r="F27" s="31">
        <f>IF(C13="OB-Z",Cviky!C12,IF(C13="OB1",Cviky!G12,IF(C13="OB2",Cviky!K12,IF(C13="OB3",Cviky!O12," "))))</f>
        <v>2</v>
      </c>
      <c r="G27" s="67">
        <f>IF(E17="není",H27,I27)</f>
        <v>20</v>
      </c>
      <c r="H27" s="68">
        <f t="shared" si="0"/>
        <v>20</v>
      </c>
      <c r="I27" s="68">
        <f t="shared" si="1"/>
        <v>10</v>
      </c>
      <c r="J27" s="3"/>
      <c r="K27" s="3"/>
    </row>
    <row r="28" spans="1:11" ht="15.75" customHeight="1">
      <c r="A28" s="63"/>
      <c r="B28" s="88" t="s">
        <v>109</v>
      </c>
      <c r="C28" s="88"/>
      <c r="D28" s="91">
        <f>IF(G13="ano","0",IF(G14="ano",H28-20,SUM(G18:G27)))</f>
        <v>222</v>
      </c>
      <c r="E28" s="91"/>
      <c r="F28" s="91"/>
      <c r="G28" s="91"/>
      <c r="H28" s="68">
        <f>SUM(G18:G27)</f>
        <v>222</v>
      </c>
      <c r="I28" s="68"/>
      <c r="J28" s="3"/>
      <c r="K28" s="3"/>
    </row>
    <row r="29" spans="1:11" ht="15.75" customHeight="1">
      <c r="A29" s="63"/>
      <c r="B29" s="88" t="s">
        <v>110</v>
      </c>
      <c r="C29" s="88"/>
      <c r="D29" s="92" t="str">
        <f>IF(G13="ano","Diskvalifikace",IF(Startovka!F2="N","Nenastoupil",IF(D28&gt;=256,"Výborně",IF(D28&gt;=224,"Velmi dobře",IF(D28&gt;=192,"Dobře",IF(D28&lt;=191.9,"Nehodnocen"," "))))))</f>
        <v>Dobře</v>
      </c>
      <c r="E29" s="92"/>
      <c r="F29" s="92"/>
      <c r="G29" s="92"/>
      <c r="H29" s="3"/>
      <c r="I29" s="3"/>
      <c r="J29" s="3"/>
      <c r="K29" s="3"/>
    </row>
    <row r="30" spans="1:11" ht="15" customHeight="1">
      <c r="A30" s="61"/>
      <c r="B30" s="69"/>
      <c r="C30" s="69"/>
      <c r="D30" s="69"/>
      <c r="E30" s="69"/>
      <c r="F30" s="69"/>
      <c r="G30" s="69"/>
      <c r="H30" s="48"/>
      <c r="I30" s="3"/>
      <c r="J30" s="3"/>
      <c r="K30" s="3"/>
    </row>
    <row r="31" spans="1:11" ht="15" customHeight="1">
      <c r="A31" s="61"/>
      <c r="B31" s="56"/>
      <c r="C31" s="56"/>
      <c r="D31" s="56"/>
      <c r="E31" s="56"/>
      <c r="F31" s="56"/>
      <c r="G31" s="56"/>
      <c r="H31" s="48"/>
      <c r="I31" s="3"/>
      <c r="J31" s="3"/>
      <c r="K31" s="3"/>
    </row>
    <row r="32" spans="1:11" ht="15" customHeight="1">
      <c r="A32" s="61"/>
      <c r="B32" s="56"/>
      <c r="C32" s="56"/>
      <c r="D32" s="56"/>
      <c r="E32" s="56"/>
      <c r="F32" s="56"/>
      <c r="G32" s="56"/>
      <c r="H32" s="48"/>
      <c r="I32" s="3"/>
      <c r="J32" s="3"/>
      <c r="K32" s="3"/>
    </row>
    <row r="33" spans="1:11" ht="15" customHeight="1">
      <c r="A33" s="61"/>
      <c r="B33" s="56"/>
      <c r="C33" s="56"/>
      <c r="D33" s="56"/>
      <c r="E33" s="56"/>
      <c r="F33" s="56"/>
      <c r="G33" s="56"/>
      <c r="H33" s="48"/>
      <c r="I33" s="3"/>
      <c r="J33" s="3"/>
      <c r="K33" s="3"/>
    </row>
    <row r="34" spans="1:11" ht="15" customHeight="1">
      <c r="A34" s="61"/>
      <c r="B34" s="56"/>
      <c r="C34" s="56"/>
      <c r="D34" s="56"/>
      <c r="E34" s="56"/>
      <c r="F34" s="56"/>
      <c r="G34" s="56"/>
      <c r="H34" s="48"/>
      <c r="I34" s="3"/>
      <c r="J34" s="3"/>
      <c r="K34" s="3"/>
    </row>
    <row r="35" spans="1:11" ht="15" customHeight="1">
      <c r="A35" s="61"/>
      <c r="B35" s="56"/>
      <c r="C35" s="56"/>
      <c r="D35" s="56"/>
      <c r="E35" s="56"/>
      <c r="F35" s="56"/>
      <c r="G35" s="56"/>
      <c r="H35" s="48"/>
      <c r="I35" s="3"/>
      <c r="J35" s="3"/>
      <c r="K35" s="3"/>
    </row>
    <row r="36" spans="1:11" ht="15" customHeight="1">
      <c r="A36" s="70"/>
      <c r="B36" s="57"/>
      <c r="C36" s="57"/>
      <c r="D36" s="57"/>
      <c r="E36" s="57"/>
      <c r="F36" s="57"/>
      <c r="G36" s="57"/>
      <c r="H36" s="48"/>
      <c r="I36" s="3"/>
      <c r="J36" s="3"/>
      <c r="K36" s="3"/>
    </row>
  </sheetData>
  <sheetProtection selectLockedCells="1" selectUnlockedCell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A1:G1"/>
    <mergeCell ref="A2:G2"/>
    <mergeCell ref="C3:G3"/>
    <mergeCell ref="C4:G4"/>
    <mergeCell ref="C5:G5"/>
    <mergeCell ref="D6:G6"/>
  </mergeCells>
  <conditionalFormatting sqref="D18:E27 G18:G27">
    <cfRule type="cellIs" priority="1" dxfId="0" operator="lessThan" stopIfTrue="1">
      <formula>0</formula>
    </cfRule>
  </conditionalFormatting>
  <printOptions/>
  <pageMargins left="0.11805555555555555" right="0.11805555555555555" top="0.19652777777777777" bottom="0.19652777777777777" header="0.5118055555555555" footer="0.19652777777777777"/>
  <pageSetup horizontalDpi="300" verticalDpi="300" orientation="landscape" scale="71"/>
  <headerFooter alignWithMargins="0">
    <oddFooter>&amp;C&amp;"Helvetica Neue,Běžné"&amp;12&amp;P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6"/>
  <sheetViews>
    <sheetView showGridLines="0" zoomScalePageLayoutView="0" workbookViewId="0" topLeftCell="A1">
      <selection activeCell="C10" sqref="C10"/>
    </sheetView>
  </sheetViews>
  <sheetFormatPr defaultColWidth="9.7109375" defaultRowHeight="15" customHeight="1"/>
  <cols>
    <col min="1" max="1" width="14.7109375" style="1" customWidth="1"/>
    <col min="2" max="2" width="7.57421875" style="1" customWidth="1"/>
    <col min="3" max="3" width="69.28125" style="1" customWidth="1"/>
    <col min="4" max="5" width="16.28125" style="1" customWidth="1"/>
    <col min="6" max="6" width="5.8515625" style="1" customWidth="1"/>
    <col min="7" max="7" width="17.7109375" style="1" customWidth="1"/>
    <col min="8" max="8" width="7.57421875" style="1" customWidth="1"/>
    <col min="9" max="9" width="8.7109375" style="1" customWidth="1"/>
    <col min="10" max="11" width="9.00390625" style="1" customWidth="1"/>
    <col min="12" max="16384" width="9.7109375" style="1" customWidth="1"/>
  </cols>
  <sheetData>
    <row r="1" spans="1:11" ht="21" customHeight="1">
      <c r="A1" s="78" t="s">
        <v>91</v>
      </c>
      <c r="B1" s="78"/>
      <c r="C1" s="78"/>
      <c r="D1" s="78"/>
      <c r="E1" s="78"/>
      <c r="F1" s="78"/>
      <c r="G1" s="78"/>
      <c r="H1" s="45"/>
      <c r="I1" s="3"/>
      <c r="J1" s="3"/>
      <c r="K1" s="3"/>
    </row>
    <row r="2" spans="1:11" ht="129.75" customHeight="1">
      <c r="A2" s="79"/>
      <c r="B2" s="79"/>
      <c r="C2" s="79"/>
      <c r="D2" s="79"/>
      <c r="E2" s="79"/>
      <c r="F2" s="79"/>
      <c r="G2" s="79"/>
      <c r="H2" s="45"/>
      <c r="I2" s="3"/>
      <c r="J2" s="3"/>
      <c r="K2" s="3"/>
    </row>
    <row r="3" spans="1:11" ht="15.75" customHeight="1">
      <c r="A3" s="46" t="s">
        <v>92</v>
      </c>
      <c r="B3" s="47"/>
      <c r="C3" s="80" t="str">
        <f>Startovka!I2</f>
        <v>Dana Háková </v>
      </c>
      <c r="D3" s="80"/>
      <c r="E3" s="80"/>
      <c r="F3" s="80"/>
      <c r="G3" s="80"/>
      <c r="H3" s="48"/>
      <c r="I3" s="3"/>
      <c r="J3" s="3"/>
      <c r="K3" s="3"/>
    </row>
    <row r="4" spans="1:11" ht="15.75" customHeight="1">
      <c r="A4" s="46" t="s">
        <v>93</v>
      </c>
      <c r="B4" s="47"/>
      <c r="C4" s="80" t="str">
        <f>Startovka!I3</f>
        <v>Zkoušky Obedience Chomutov </v>
      </c>
      <c r="D4" s="80"/>
      <c r="E4" s="80"/>
      <c r="F4" s="80"/>
      <c r="G4" s="80"/>
      <c r="H4" s="48"/>
      <c r="I4" s="3"/>
      <c r="J4" s="3"/>
      <c r="K4" s="3"/>
    </row>
    <row r="5" spans="1:11" ht="15.75" customHeight="1">
      <c r="A5" s="46" t="s">
        <v>94</v>
      </c>
      <c r="B5" s="47"/>
      <c r="C5" s="81">
        <f>Startovka!I4</f>
        <v>45444</v>
      </c>
      <c r="D5" s="81"/>
      <c r="E5" s="81"/>
      <c r="F5" s="81"/>
      <c r="G5" s="81"/>
      <c r="H5" s="49"/>
      <c r="I5" s="50"/>
      <c r="J5" s="50"/>
      <c r="K5" s="50"/>
    </row>
    <row r="6" spans="1:11" ht="15.75" customHeight="1">
      <c r="A6" s="46" t="s">
        <v>95</v>
      </c>
      <c r="B6" s="47"/>
      <c r="C6" s="71" t="str">
        <f>D17</f>
        <v>Petra Štolová </v>
      </c>
      <c r="D6" s="80" t="str">
        <f>IF(E17="není"," ",E17)</f>
        <v> </v>
      </c>
      <c r="E6" s="80"/>
      <c r="F6" s="80"/>
      <c r="G6" s="80"/>
      <c r="H6" s="83"/>
      <c r="I6" s="83"/>
      <c r="J6" s="83"/>
      <c r="K6" s="83"/>
    </row>
    <row r="7" spans="1:11" ht="15.75" customHeight="1">
      <c r="A7" s="46" t="s">
        <v>96</v>
      </c>
      <c r="B7" s="47"/>
      <c r="C7" s="71" t="str">
        <f>IF(C13="OB-Z",Startovka!I8,IF(C13="OB1",Startovka!I12,IF(C13="OB2",Startovka!I16,IF(C13="OB3",Startovka!I20))))</f>
        <v>Lenka Tomanová </v>
      </c>
      <c r="D7" s="80" t="str">
        <f>IF(E17="není"," ",IF(C13="OB-Z",Startovka!K8,IF(C13="OB1",Startovka!K12,IF(C13="OB2",Startovka!K16,IF(C13="OB3",Startovka!K20)))))</f>
        <v> </v>
      </c>
      <c r="E7" s="80"/>
      <c r="F7" s="80"/>
      <c r="G7" s="80"/>
      <c r="H7" s="52"/>
      <c r="I7" s="53"/>
      <c r="J7" s="53"/>
      <c r="K7" s="53"/>
    </row>
    <row r="8" spans="1:11" ht="15.75" customHeight="1">
      <c r="A8" s="54"/>
      <c r="B8" s="55"/>
      <c r="C8" s="56"/>
      <c r="D8" s="57"/>
      <c r="E8" s="57"/>
      <c r="F8" s="57"/>
      <c r="G8" s="57"/>
      <c r="H8" s="48"/>
      <c r="I8" s="3"/>
      <c r="J8" s="3"/>
      <c r="K8" s="3"/>
    </row>
    <row r="9" spans="1:11" ht="19.5" customHeight="1">
      <c r="A9" s="84" t="s">
        <v>97</v>
      </c>
      <c r="B9" s="84"/>
      <c r="C9" s="59" t="str">
        <f>Startovka!B6</f>
        <v>Dana Háková </v>
      </c>
      <c r="D9" s="85" t="s">
        <v>98</v>
      </c>
      <c r="E9" s="85"/>
      <c r="F9" s="85"/>
      <c r="G9" s="85"/>
      <c r="H9" s="3"/>
      <c r="I9" s="3"/>
      <c r="J9" s="3"/>
      <c r="K9" s="3"/>
    </row>
    <row r="10" spans="1:11" ht="19.5" customHeight="1">
      <c r="A10" s="84" t="s">
        <v>99</v>
      </c>
      <c r="B10" s="84"/>
      <c r="C10" s="59" t="str">
        <f>Startovka!C6</f>
        <v>Antigona Love Honey Forever</v>
      </c>
      <c r="D10" s="86" t="s">
        <v>100</v>
      </c>
      <c r="E10" s="86"/>
      <c r="F10" s="86"/>
      <c r="G10" s="86"/>
      <c r="H10" s="3"/>
      <c r="I10" s="3"/>
      <c r="J10" s="3"/>
      <c r="K10" s="3"/>
    </row>
    <row r="11" spans="1:11" ht="19.5" customHeight="1">
      <c r="A11" s="84" t="s">
        <v>101</v>
      </c>
      <c r="B11" s="84"/>
      <c r="C11" s="59" t="str">
        <f>Startovka!D6</f>
        <v>Holandský ovčák </v>
      </c>
      <c r="D11" s="86"/>
      <c r="E11" s="86"/>
      <c r="F11" s="86"/>
      <c r="G11" s="86"/>
      <c r="H11" s="3"/>
      <c r="I11" s="3"/>
      <c r="J11" s="3"/>
      <c r="K11" s="3"/>
    </row>
    <row r="12" spans="1:11" ht="19.5" customHeight="1">
      <c r="A12" s="84" t="s">
        <v>102</v>
      </c>
      <c r="B12" s="84"/>
      <c r="C12" s="58">
        <f>Startovka!A6</f>
        <v>4</v>
      </c>
      <c r="D12" s="86"/>
      <c r="E12" s="86"/>
      <c r="F12" s="86"/>
      <c r="G12" s="86"/>
      <c r="H12" s="3"/>
      <c r="I12" s="3"/>
      <c r="J12" s="3"/>
      <c r="K12" s="3"/>
    </row>
    <row r="13" spans="1:11" ht="19.5" customHeight="1">
      <c r="A13" s="84" t="s">
        <v>103</v>
      </c>
      <c r="B13" s="84"/>
      <c r="C13" s="59" t="str">
        <f>Startovka!E6</f>
        <v>OB1</v>
      </c>
      <c r="D13" s="87" t="s">
        <v>104</v>
      </c>
      <c r="E13" s="87"/>
      <c r="F13" s="87"/>
      <c r="G13" s="28"/>
      <c r="H13" s="3"/>
      <c r="I13" s="3"/>
      <c r="J13" s="3"/>
      <c r="K13" s="3"/>
    </row>
    <row r="14" spans="1:11" ht="19.5" customHeight="1">
      <c r="A14" s="84" t="s">
        <v>105</v>
      </c>
      <c r="B14" s="84"/>
      <c r="C14" s="58">
        <f>Výsledky!G6</f>
        <v>1</v>
      </c>
      <c r="D14" s="87" t="str">
        <f>IF(C13="OB3","Žlutá karta"," ")</f>
        <v> </v>
      </c>
      <c r="E14" s="87"/>
      <c r="F14" s="87"/>
      <c r="G14" s="28"/>
      <c r="H14" s="3"/>
      <c r="I14" s="3"/>
      <c r="J14" s="3"/>
      <c r="K14" s="3"/>
    </row>
    <row r="15" spans="1:11" ht="15" customHeight="1">
      <c r="A15" s="61"/>
      <c r="B15" s="57"/>
      <c r="C15" s="57"/>
      <c r="D15" s="62"/>
      <c r="E15" s="62"/>
      <c r="F15" s="62"/>
      <c r="G15" s="62"/>
      <c r="H15" s="48"/>
      <c r="I15" s="3"/>
      <c r="J15" s="3"/>
      <c r="K15" s="3"/>
    </row>
    <row r="16" spans="1:11" ht="47.25" customHeight="1">
      <c r="A16" s="63"/>
      <c r="B16" s="30" t="s">
        <v>52</v>
      </c>
      <c r="C16" s="30" t="s">
        <v>53</v>
      </c>
      <c r="D16" s="30" t="s">
        <v>106</v>
      </c>
      <c r="E16" s="30" t="s">
        <v>107</v>
      </c>
      <c r="F16" s="30" t="s">
        <v>54</v>
      </c>
      <c r="G16" s="30" t="s">
        <v>108</v>
      </c>
      <c r="H16" s="3"/>
      <c r="I16" s="3"/>
      <c r="J16" s="3"/>
      <c r="K16" s="3"/>
    </row>
    <row r="17" spans="1:11" ht="15.75" customHeight="1">
      <c r="A17" s="63"/>
      <c r="B17" s="64"/>
      <c r="C17" s="64"/>
      <c r="D17" s="72" t="str">
        <f>IF(C13="OB-Z",Startovka!I7,IF(C13="OB1",Startovka!I11,IF(C13="OB2",Startovka!I15,IF(C13="OB3",Startovka!I19))))</f>
        <v>Petra Štolová </v>
      </c>
      <c r="E17" s="72" t="str">
        <f>IF(C13="OB-Z",Startovka!K7,IF(C13="OB1",Startovka!K11,IF(C13="OB2",Startovka!K15,IF(C13="OB3",Startovka!K19))))</f>
        <v>není</v>
      </c>
      <c r="F17" s="64"/>
      <c r="G17" s="64"/>
      <c r="H17" s="3"/>
      <c r="I17" s="3"/>
      <c r="J17" s="3"/>
      <c r="K17" s="3"/>
    </row>
    <row r="18" spans="1:11" ht="15.75" customHeight="1">
      <c r="A18" s="63"/>
      <c r="B18" s="31">
        <v>1</v>
      </c>
      <c r="C18" s="32" t="str">
        <f>IF(C13="OB-Z",Cviky!B3,IF(C13="OB1",Cviky!F3,IF(C13="OB2",Cviky!J3,IF(C13="OB3",Cviky!N3," "))))</f>
        <v>Odložení vsedě ve skupině</v>
      </c>
      <c r="D18" s="66">
        <v>10</v>
      </c>
      <c r="E18" s="66"/>
      <c r="F18" s="31">
        <f>IF(C13="OB-Z",Cviky!C3,IF(C13="OB1",Cviky!G3,IF(C13="OB2",Cviky!K3,IF(C13="OB3",Cviky!O3," "))))</f>
        <v>3</v>
      </c>
      <c r="G18" s="67">
        <f>IF(E17="není",H18,I18)</f>
        <v>30</v>
      </c>
      <c r="H18" s="68">
        <f aca="true" t="shared" si="0" ref="H18:H27">SUM(D18*F18)</f>
        <v>30</v>
      </c>
      <c r="I18" s="68">
        <f aca="true" t="shared" si="1" ref="I18:I27">SUM(((D18+E18)*F18)/2)</f>
        <v>15</v>
      </c>
      <c r="J18" s="3"/>
      <c r="K18" s="3"/>
    </row>
    <row r="19" spans="1:11" ht="15.75" customHeight="1">
      <c r="A19" s="63"/>
      <c r="B19" s="31">
        <v>2</v>
      </c>
      <c r="C19" s="32" t="str">
        <f>IF(C13="OB-Z",Cviky!B4,IF(C13="OB1",Cviky!F4,IF(C13="OB2",Cviky!J4,IF(C13="OB3",Cviky!N4," "))))</f>
        <v>Ovladatelnost na dálku</v>
      </c>
      <c r="D19" s="66">
        <v>5.5</v>
      </c>
      <c r="E19" s="66"/>
      <c r="F19" s="31">
        <f>IF(C13="OB-Z",Cviky!C4,IF(C13="OB1",Cviky!G4,IF(C13="OB2",Cviky!K4,IF(C13="OB3",Cviky!O4," "))))</f>
        <v>4</v>
      </c>
      <c r="G19" s="67">
        <f>IF(E17="není",H19,I19)</f>
        <v>22</v>
      </c>
      <c r="H19" s="68">
        <f t="shared" si="0"/>
        <v>22</v>
      </c>
      <c r="I19" s="68">
        <f t="shared" si="1"/>
        <v>11</v>
      </c>
      <c r="J19" s="3"/>
      <c r="K19" s="3"/>
    </row>
    <row r="20" spans="1:11" ht="15.75" customHeight="1">
      <c r="A20" s="63"/>
      <c r="B20" s="31">
        <v>3</v>
      </c>
      <c r="C20" s="32" t="str">
        <f>IF(C13="OB-Z",Cviky!B5,IF(C13="OB1",Cviky!F5,IF(C13="OB2",Cviky!J5,IF(C13="OB3",Cviky!N5," "))))</f>
        <v>Vyslání okolo skupiny kuželů/barelu a zpět</v>
      </c>
      <c r="D20" s="66">
        <v>10</v>
      </c>
      <c r="E20" s="66"/>
      <c r="F20" s="31">
        <f>IF(C13="OB-Z",Cviky!C5,IF(C13="OB1",Cviky!G5,IF(C13="OB2",Cviky!K5,IF(C13="OB3",Cviky!O5," "))))</f>
        <v>4</v>
      </c>
      <c r="G20" s="67">
        <f>IF(E17="není",H20,I20)</f>
        <v>40</v>
      </c>
      <c r="H20" s="68">
        <f t="shared" si="0"/>
        <v>40</v>
      </c>
      <c r="I20" s="68">
        <f t="shared" si="1"/>
        <v>20</v>
      </c>
      <c r="J20" s="3"/>
      <c r="K20" s="3"/>
    </row>
    <row r="21" spans="1:11" ht="15.75" customHeight="1">
      <c r="A21" s="63"/>
      <c r="B21" s="31">
        <v>4</v>
      </c>
      <c r="C21" s="32" t="str">
        <f>IF(C13="OB-Z",Cviky!B6,IF(C13="OB1",Cviky!F6,IF(C13="OB2",Cviky!J6,IF(C13="OB3",Cviky!N6," "))))</f>
        <v>Skok přes překážku a aport činky</v>
      </c>
      <c r="D21" s="66">
        <v>7</v>
      </c>
      <c r="E21" s="66"/>
      <c r="F21" s="31">
        <f>IF(C13="OB-Z",Cviky!C6,IF(C13="OB1",Cviky!G6,IF(C13="OB2",Cviky!K6,IF(C13="OB3",Cviky!O6," "))))</f>
        <v>4</v>
      </c>
      <c r="G21" s="67">
        <f>IF(E17="není",H21,I21)</f>
        <v>28</v>
      </c>
      <c r="H21" s="68">
        <f t="shared" si="0"/>
        <v>28</v>
      </c>
      <c r="I21" s="68">
        <f t="shared" si="1"/>
        <v>14</v>
      </c>
      <c r="J21" s="3"/>
      <c r="K21" s="3"/>
    </row>
    <row r="22" spans="1:11" ht="15.75" customHeight="1">
      <c r="A22" s="63"/>
      <c r="B22" s="31">
        <v>5</v>
      </c>
      <c r="C22" s="32" t="str">
        <f>IF(C13="OB-Z",Cviky!B7,IF(C13="OB1",Cviky!F7,IF(C13="OB2",Cviky!J7,IF(C13="OB3",Cviky!N7," "))))</f>
        <v>Odložení za pochodu</v>
      </c>
      <c r="D22" s="66">
        <v>10</v>
      </c>
      <c r="E22" s="66"/>
      <c r="F22" s="31">
        <f>IF(C13="OB-Z",Cviky!C7,IF(C13="OB1",Cviky!G7,IF(C13="OB2",Cviky!K7,IF(C13="OB3",Cviky!O7," "))))</f>
        <v>3</v>
      </c>
      <c r="G22" s="67">
        <f>IF(E17="není",H22,I22)</f>
        <v>30</v>
      </c>
      <c r="H22" s="68">
        <f t="shared" si="0"/>
        <v>30</v>
      </c>
      <c r="I22" s="68">
        <f t="shared" si="1"/>
        <v>15</v>
      </c>
      <c r="J22" s="3"/>
      <c r="K22" s="3"/>
    </row>
    <row r="23" spans="1:11" ht="15.75" customHeight="1">
      <c r="A23" s="63"/>
      <c r="B23" s="31">
        <v>6</v>
      </c>
      <c r="C23" s="32" t="str">
        <f>IF(C13="OB-Z",Cviky!B8,IF(C13="OB1",Cviky!F8,IF(C13="OB2",Cviky!J8,IF(C13="OB3",Cviky!N8," "))))</f>
        <v>Chůze u nohy</v>
      </c>
      <c r="D23" s="66">
        <v>9</v>
      </c>
      <c r="E23" s="66"/>
      <c r="F23" s="31">
        <f>IF(C13="OB-Z",Cviky!C8,IF(C13="OB1",Cviky!G8,IF(C13="OB2",Cviky!K8,IF(C13="OB3",Cviky!O8," "))))</f>
        <v>4</v>
      </c>
      <c r="G23" s="67">
        <f>IF(E17="není",H23,I23)</f>
        <v>36</v>
      </c>
      <c r="H23" s="68">
        <f t="shared" si="0"/>
        <v>36</v>
      </c>
      <c r="I23" s="68">
        <f t="shared" si="1"/>
        <v>18</v>
      </c>
      <c r="J23" s="3"/>
      <c r="K23" s="3"/>
    </row>
    <row r="24" spans="1:11" ht="15.75" customHeight="1">
      <c r="A24" s="63"/>
      <c r="B24" s="31">
        <v>7</v>
      </c>
      <c r="C24" s="32" t="str">
        <f>IF(C13="OB-Z",Cviky!B9,IF(C13="OB1",Cviky!F9,IF(C13="OB2",Cviky!J9,IF(C13="OB3",Cviky!N9," "))))</f>
        <v>Vyslání do čtverce a položení</v>
      </c>
      <c r="D24" s="66">
        <v>7.5</v>
      </c>
      <c r="E24" s="66"/>
      <c r="F24" s="31">
        <f>IF(C13="OB-Z",Cviky!C9,IF(C13="OB1",Cviky!G9,IF(C13="OB2",Cviky!K9,IF(C13="OB3",Cviky!O9," "))))</f>
        <v>4</v>
      </c>
      <c r="G24" s="67">
        <f>IF(E17="není",H24,I24)</f>
        <v>30</v>
      </c>
      <c r="H24" s="68">
        <f t="shared" si="0"/>
        <v>30</v>
      </c>
      <c r="I24" s="68">
        <f t="shared" si="1"/>
        <v>15</v>
      </c>
      <c r="J24" s="3"/>
      <c r="K24" s="3"/>
    </row>
    <row r="25" spans="1:11" ht="15.75" customHeight="1">
      <c r="A25" s="63"/>
      <c r="B25" s="31">
        <v>8</v>
      </c>
      <c r="C25" s="32" t="str">
        <f>IF(C13="OB-Z",Cviky!B10,IF(C13="OB1",Cviky!F10,IF(C13="OB2",Cviky!J10,IF(C13="OB3",Cviky!N10," "))))</f>
        <v>Přivolání</v>
      </c>
      <c r="D25" s="66">
        <v>10</v>
      </c>
      <c r="E25" s="66"/>
      <c r="F25" s="31">
        <f>IF(C13="OB-Z",Cviky!C10,IF(C13="OB1",Cviky!G10,IF(C13="OB2",Cviky!K10,IF(C13="OB3",Cviky!O10," "))))</f>
        <v>4</v>
      </c>
      <c r="G25" s="67">
        <f>IF(E17="není",H25,I25)</f>
        <v>40</v>
      </c>
      <c r="H25" s="68">
        <f t="shared" si="0"/>
        <v>40</v>
      </c>
      <c r="I25" s="68">
        <f t="shared" si="1"/>
        <v>20</v>
      </c>
      <c r="J25" s="3"/>
      <c r="K25" s="3"/>
    </row>
    <row r="26" spans="1:11" ht="15.75" customHeight="1">
      <c r="A26" s="63"/>
      <c r="B26" s="31">
        <v>9</v>
      </c>
      <c r="C26" s="32" t="str">
        <f>IF(C13="OB-Z",Cviky!B11,IF(C13="OB1",Cviky!F11,IF(C13="OB2",Cviky!J11,IF(C13="OB3",Cviky!N11," "))))</f>
        <v>Celkový dojem</v>
      </c>
      <c r="D26" s="66">
        <v>10</v>
      </c>
      <c r="E26" s="66"/>
      <c r="F26" s="31">
        <f>IF(C13="OB-Z",Cviky!C11,IF(C13="OB1",Cviky!G11,IF(C13="OB2",Cviky!K11,IF(C13="OB3",Cviky!O11," "))))</f>
        <v>2</v>
      </c>
      <c r="G26" s="67">
        <f>IF(E17="není",H26,I26)</f>
        <v>20</v>
      </c>
      <c r="H26" s="68">
        <f t="shared" si="0"/>
        <v>20</v>
      </c>
      <c r="I26" s="68">
        <f t="shared" si="1"/>
        <v>10</v>
      </c>
      <c r="J26" s="3"/>
      <c r="K26" s="3"/>
    </row>
    <row r="27" spans="1:11" ht="15.75" customHeight="1">
      <c r="A27" s="63"/>
      <c r="B27" s="31">
        <v>10</v>
      </c>
      <c r="C27" s="32" t="str">
        <f>IF(C13="OB-Z",Cviky!B12,IF(C13="OB2",Cviky!J12,IF(C13="OB3",Cviky!N12," ")))</f>
        <v> </v>
      </c>
      <c r="D27" s="66"/>
      <c r="E27" s="66"/>
      <c r="F27" s="31">
        <f>IF(C13="OB-Z",Cviky!C12,IF(C13="OB1",Cviky!G12,IF(C13="OB2",Cviky!K12,IF(C13="OB3",Cviky!O12," "))))</f>
        <v>0</v>
      </c>
      <c r="G27" s="67">
        <f>IF(E17="není",H27,I27)</f>
        <v>0</v>
      </c>
      <c r="H27" s="68">
        <f t="shared" si="0"/>
        <v>0</v>
      </c>
      <c r="I27" s="68">
        <f t="shared" si="1"/>
        <v>0</v>
      </c>
      <c r="J27" s="3"/>
      <c r="K27" s="3"/>
    </row>
    <row r="28" spans="1:11" ht="15.75" customHeight="1">
      <c r="A28" s="63"/>
      <c r="B28" s="88" t="s">
        <v>109</v>
      </c>
      <c r="C28" s="88"/>
      <c r="D28" s="91">
        <f>IF(G13="ano","0",IF(G14="ano",H28-20,SUM(G18:G27)))</f>
        <v>276</v>
      </c>
      <c r="E28" s="91"/>
      <c r="F28" s="91"/>
      <c r="G28" s="91"/>
      <c r="H28" s="68">
        <f>SUM(G18:G27)</f>
        <v>276</v>
      </c>
      <c r="I28" s="68"/>
      <c r="J28" s="3"/>
      <c r="K28" s="3"/>
    </row>
    <row r="29" spans="1:11" ht="15.75" customHeight="1">
      <c r="A29" s="63"/>
      <c r="B29" s="88" t="s">
        <v>110</v>
      </c>
      <c r="C29" s="88"/>
      <c r="D29" s="92" t="str">
        <f>IF(G13="ano","Diskvalifikace",IF(Startovka!F2="N","Nenastoupil",IF(D28&gt;=256,"Výborně",IF(D28&gt;=224,"Velmi dobře",IF(D28&gt;=192,"Dobře",IF(D28&lt;=191.9,"Nehodnocen"," "))))))</f>
        <v>Výborně</v>
      </c>
      <c r="E29" s="92"/>
      <c r="F29" s="92"/>
      <c r="G29" s="92"/>
      <c r="H29" s="3"/>
      <c r="I29" s="3"/>
      <c r="J29" s="3"/>
      <c r="K29" s="3"/>
    </row>
    <row r="30" spans="1:11" ht="15" customHeight="1">
      <c r="A30" s="61"/>
      <c r="B30" s="69"/>
      <c r="C30" s="69"/>
      <c r="D30" s="69"/>
      <c r="E30" s="69"/>
      <c r="F30" s="69"/>
      <c r="G30" s="69"/>
      <c r="H30" s="48"/>
      <c r="I30" s="3"/>
      <c r="J30" s="3"/>
      <c r="K30" s="3"/>
    </row>
    <row r="31" spans="1:11" ht="15" customHeight="1">
      <c r="A31" s="61"/>
      <c r="B31" s="56"/>
      <c r="C31" s="56"/>
      <c r="D31" s="56"/>
      <c r="E31" s="56"/>
      <c r="F31" s="56"/>
      <c r="G31" s="56"/>
      <c r="H31" s="48"/>
      <c r="I31" s="3"/>
      <c r="J31" s="3"/>
      <c r="K31" s="3"/>
    </row>
    <row r="32" spans="1:11" ht="15" customHeight="1">
      <c r="A32" s="61"/>
      <c r="B32" s="56"/>
      <c r="C32" s="56"/>
      <c r="D32" s="56"/>
      <c r="E32" s="56"/>
      <c r="F32" s="56"/>
      <c r="G32" s="56"/>
      <c r="H32" s="48"/>
      <c r="I32" s="3"/>
      <c r="J32" s="3"/>
      <c r="K32" s="3"/>
    </row>
    <row r="33" spans="1:11" ht="15" customHeight="1">
      <c r="A33" s="61"/>
      <c r="B33" s="56"/>
      <c r="C33" s="56"/>
      <c r="D33" s="56"/>
      <c r="E33" s="56"/>
      <c r="F33" s="56"/>
      <c r="G33" s="56"/>
      <c r="H33" s="48"/>
      <c r="I33" s="3"/>
      <c r="J33" s="3"/>
      <c r="K33" s="3"/>
    </row>
    <row r="34" spans="1:11" ht="15" customHeight="1">
      <c r="A34" s="61"/>
      <c r="B34" s="56"/>
      <c r="C34" s="56"/>
      <c r="D34" s="56"/>
      <c r="E34" s="56"/>
      <c r="F34" s="56"/>
      <c r="G34" s="56"/>
      <c r="H34" s="48"/>
      <c r="I34" s="3"/>
      <c r="J34" s="3"/>
      <c r="K34" s="3"/>
    </row>
    <row r="35" spans="1:11" ht="15" customHeight="1">
      <c r="A35" s="61"/>
      <c r="B35" s="56"/>
      <c r="C35" s="56"/>
      <c r="D35" s="56"/>
      <c r="E35" s="56"/>
      <c r="F35" s="56"/>
      <c r="G35" s="56"/>
      <c r="H35" s="48"/>
      <c r="I35" s="3"/>
      <c r="J35" s="3"/>
      <c r="K35" s="3"/>
    </row>
    <row r="36" spans="1:11" ht="15" customHeight="1">
      <c r="A36" s="70"/>
      <c r="B36" s="57"/>
      <c r="C36" s="57"/>
      <c r="D36" s="57"/>
      <c r="E36" s="57"/>
      <c r="F36" s="57"/>
      <c r="G36" s="57"/>
      <c r="H36" s="48"/>
      <c r="I36" s="3"/>
      <c r="J36" s="3"/>
      <c r="K36" s="3"/>
    </row>
  </sheetData>
  <sheetProtection selectLockedCells="1" selectUnlockedCell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A1:G1"/>
    <mergeCell ref="A2:G2"/>
    <mergeCell ref="C3:G3"/>
    <mergeCell ref="C4:G4"/>
    <mergeCell ref="C5:G5"/>
    <mergeCell ref="D6:G6"/>
  </mergeCells>
  <conditionalFormatting sqref="D18:E27 G18:G27">
    <cfRule type="cellIs" priority="1" dxfId="0" operator="lessThan" stopIfTrue="1">
      <formula>0</formula>
    </cfRule>
  </conditionalFormatting>
  <printOptions/>
  <pageMargins left="0.11805555555555555" right="0.11805555555555555" top="0.19652777777777777" bottom="0.19652777777777777" header="0.5118055555555555" footer="0.19652777777777777"/>
  <pageSetup horizontalDpi="300" verticalDpi="300" orientation="landscape" scale="70"/>
  <headerFooter alignWithMargins="0">
    <oddFooter>&amp;C&amp;"Helvetica Neue,Běžné"&amp;12&amp;P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6"/>
  <sheetViews>
    <sheetView showGridLines="0" tabSelected="1" zoomScalePageLayoutView="0" workbookViewId="0" topLeftCell="A7">
      <selection activeCell="D31" sqref="D31"/>
    </sheetView>
  </sheetViews>
  <sheetFormatPr defaultColWidth="9.7109375" defaultRowHeight="15" customHeight="1"/>
  <cols>
    <col min="1" max="1" width="14.7109375" style="1" customWidth="1"/>
    <col min="2" max="2" width="7.57421875" style="1" customWidth="1"/>
    <col min="3" max="3" width="69.28125" style="1" customWidth="1"/>
    <col min="4" max="5" width="16.28125" style="1" customWidth="1"/>
    <col min="6" max="6" width="5.8515625" style="1" customWidth="1"/>
    <col min="7" max="7" width="17.7109375" style="1" customWidth="1"/>
    <col min="8" max="8" width="7.57421875" style="1" customWidth="1"/>
    <col min="9" max="9" width="8.7109375" style="1" customWidth="1"/>
    <col min="10" max="11" width="9.00390625" style="1" customWidth="1"/>
    <col min="12" max="16384" width="9.7109375" style="1" customWidth="1"/>
  </cols>
  <sheetData>
    <row r="1" spans="1:11" ht="21" customHeight="1">
      <c r="A1" s="78" t="s">
        <v>91</v>
      </c>
      <c r="B1" s="78"/>
      <c r="C1" s="78"/>
      <c r="D1" s="78"/>
      <c r="E1" s="78"/>
      <c r="F1" s="78"/>
      <c r="G1" s="78"/>
      <c r="H1" s="45"/>
      <c r="I1" s="3"/>
      <c r="J1" s="3"/>
      <c r="K1" s="3"/>
    </row>
    <row r="2" spans="1:11" ht="129.75" customHeight="1">
      <c r="A2" s="79"/>
      <c r="B2" s="79"/>
      <c r="C2" s="79"/>
      <c r="D2" s="79"/>
      <c r="E2" s="79"/>
      <c r="F2" s="79"/>
      <c r="G2" s="79"/>
      <c r="H2" s="45"/>
      <c r="I2" s="3"/>
      <c r="J2" s="3"/>
      <c r="K2" s="3"/>
    </row>
    <row r="3" spans="1:11" ht="15.75" customHeight="1">
      <c r="A3" s="46" t="s">
        <v>92</v>
      </c>
      <c r="B3" s="47"/>
      <c r="C3" s="80" t="str">
        <f>Startovka!I2</f>
        <v>Dana Háková </v>
      </c>
      <c r="D3" s="80"/>
      <c r="E3" s="80"/>
      <c r="F3" s="80"/>
      <c r="G3" s="80"/>
      <c r="H3" s="48"/>
      <c r="I3" s="3"/>
      <c r="J3" s="3"/>
      <c r="K3" s="3"/>
    </row>
    <row r="4" spans="1:11" ht="15.75" customHeight="1">
      <c r="A4" s="46" t="s">
        <v>93</v>
      </c>
      <c r="B4" s="47"/>
      <c r="C4" s="80" t="str">
        <f>Startovka!I3</f>
        <v>Zkoušky Obedience Chomutov </v>
      </c>
      <c r="D4" s="80"/>
      <c r="E4" s="80"/>
      <c r="F4" s="80"/>
      <c r="G4" s="80"/>
      <c r="H4" s="48"/>
      <c r="I4" s="3"/>
      <c r="J4" s="3"/>
      <c r="K4" s="3"/>
    </row>
    <row r="5" spans="1:11" ht="15.75" customHeight="1">
      <c r="A5" s="46" t="s">
        <v>94</v>
      </c>
      <c r="B5" s="47"/>
      <c r="C5" s="81">
        <f>Startovka!I4</f>
        <v>45444</v>
      </c>
      <c r="D5" s="81"/>
      <c r="E5" s="81"/>
      <c r="F5" s="81"/>
      <c r="G5" s="81"/>
      <c r="H5" s="49"/>
      <c r="I5" s="50"/>
      <c r="J5" s="50"/>
      <c r="K5" s="50"/>
    </row>
    <row r="6" spans="1:11" ht="15.75" customHeight="1">
      <c r="A6" s="46" t="s">
        <v>95</v>
      </c>
      <c r="B6" s="47"/>
      <c r="C6" s="71" t="str">
        <f>D17</f>
        <v>Petra Štolová </v>
      </c>
      <c r="D6" s="80" t="str">
        <f>IF(E17="není"," ",E17)</f>
        <v> </v>
      </c>
      <c r="E6" s="80"/>
      <c r="F6" s="80"/>
      <c r="G6" s="80"/>
      <c r="H6" s="83"/>
      <c r="I6" s="83"/>
      <c r="J6" s="83"/>
      <c r="K6" s="83"/>
    </row>
    <row r="7" spans="1:11" ht="15.75" customHeight="1">
      <c r="A7" s="46" t="s">
        <v>96</v>
      </c>
      <c r="B7" s="47"/>
      <c r="C7" s="71" t="str">
        <f>IF(C13="OB-Z",Startovka!I8,IF(C13="OB1",Startovka!I12,IF(C13="OB2",Startovka!I16,IF(C13="OB3",Startovka!I20))))</f>
        <v>Lenka Tomanová </v>
      </c>
      <c r="D7" s="80" t="str">
        <f>IF(E17="není"," ",IF(C13="OB-Z",Startovka!K8,IF(C13="OB1",Startovka!K12,IF(C13="OB2",Startovka!K16,IF(C13="OB3",Startovka!K20)))))</f>
        <v> </v>
      </c>
      <c r="E7" s="80"/>
      <c r="F7" s="80"/>
      <c r="G7" s="80"/>
      <c r="H7" s="52"/>
      <c r="I7" s="53"/>
      <c r="J7" s="53"/>
      <c r="K7" s="53"/>
    </row>
    <row r="8" spans="1:11" ht="15.75" customHeight="1">
      <c r="A8" s="54"/>
      <c r="B8" s="55"/>
      <c r="C8" s="56"/>
      <c r="D8" s="57"/>
      <c r="E8" s="57"/>
      <c r="F8" s="57"/>
      <c r="G8" s="57"/>
      <c r="H8" s="48"/>
      <c r="I8" s="3"/>
      <c r="J8" s="3"/>
      <c r="K8" s="3"/>
    </row>
    <row r="9" spans="1:11" ht="19.5" customHeight="1">
      <c r="A9" s="84" t="s">
        <v>97</v>
      </c>
      <c r="B9" s="84"/>
      <c r="C9" s="59" t="str">
        <f>Startovka!B7</f>
        <v>Jan Smocek</v>
      </c>
      <c r="D9" s="85" t="s">
        <v>98</v>
      </c>
      <c r="E9" s="85"/>
      <c r="F9" s="85"/>
      <c r="G9" s="85"/>
      <c r="H9" s="3"/>
      <c r="I9" s="3"/>
      <c r="J9" s="3"/>
      <c r="K9" s="3"/>
    </row>
    <row r="10" spans="1:11" ht="19.5" customHeight="1">
      <c r="A10" s="84" t="s">
        <v>99</v>
      </c>
      <c r="B10" s="84"/>
      <c r="C10" s="59" t="s">
        <v>25</v>
      </c>
      <c r="D10" s="86" t="s">
        <v>100</v>
      </c>
      <c r="E10" s="86"/>
      <c r="F10" s="86"/>
      <c r="G10" s="86"/>
      <c r="H10" s="3"/>
      <c r="I10" s="3"/>
      <c r="J10" s="3"/>
      <c r="K10" s="3"/>
    </row>
    <row r="11" spans="1:11" ht="19.5" customHeight="1">
      <c r="A11" s="84" t="s">
        <v>101</v>
      </c>
      <c r="B11" s="84"/>
      <c r="C11" s="58" t="str">
        <f>Startovka!D7</f>
        <v>belgický ovčák</v>
      </c>
      <c r="D11" s="86"/>
      <c r="E11" s="86"/>
      <c r="F11" s="86"/>
      <c r="G11" s="86"/>
      <c r="H11" s="3"/>
      <c r="I11" s="3"/>
      <c r="J11" s="3"/>
      <c r="K11" s="3"/>
    </row>
    <row r="12" spans="1:11" ht="19.5" customHeight="1">
      <c r="A12" s="84" t="s">
        <v>102</v>
      </c>
      <c r="B12" s="84"/>
      <c r="C12" s="58">
        <f>Startovka!A7</f>
        <v>5</v>
      </c>
      <c r="D12" s="86"/>
      <c r="E12" s="86"/>
      <c r="F12" s="86"/>
      <c r="G12" s="86"/>
      <c r="H12" s="3"/>
      <c r="I12" s="3"/>
      <c r="J12" s="3"/>
      <c r="K12" s="3"/>
    </row>
    <row r="13" spans="1:11" ht="19.5" customHeight="1">
      <c r="A13" s="84" t="s">
        <v>103</v>
      </c>
      <c r="B13" s="84"/>
      <c r="C13" s="59" t="str">
        <f>Startovka!E7</f>
        <v>OB1</v>
      </c>
      <c r="D13" s="87" t="s">
        <v>104</v>
      </c>
      <c r="E13" s="87"/>
      <c r="F13" s="87"/>
      <c r="G13" s="28"/>
      <c r="H13" s="3"/>
      <c r="I13" s="3"/>
      <c r="J13" s="3"/>
      <c r="K13" s="3"/>
    </row>
    <row r="14" spans="1:11" ht="19.5" customHeight="1">
      <c r="A14" s="84" t="s">
        <v>105</v>
      </c>
      <c r="B14" s="84"/>
      <c r="C14" s="58">
        <f>Výsledky!G7</f>
        <v>2</v>
      </c>
      <c r="D14" s="87" t="str">
        <f>IF(C13="OB3","Žlutá karta"," ")</f>
        <v> </v>
      </c>
      <c r="E14" s="87"/>
      <c r="F14" s="87"/>
      <c r="G14" s="28"/>
      <c r="H14" s="3"/>
      <c r="I14" s="3"/>
      <c r="J14" s="3"/>
      <c r="K14" s="3"/>
    </row>
    <row r="15" spans="1:11" ht="15" customHeight="1">
      <c r="A15" s="61"/>
      <c r="B15" s="57"/>
      <c r="C15" s="57"/>
      <c r="D15" s="62"/>
      <c r="E15" s="62"/>
      <c r="F15" s="62"/>
      <c r="G15" s="62"/>
      <c r="H15" s="48"/>
      <c r="I15" s="3"/>
      <c r="J15" s="3"/>
      <c r="K15" s="3"/>
    </row>
    <row r="16" spans="1:11" ht="47.25" customHeight="1">
      <c r="A16" s="63"/>
      <c r="B16" s="30" t="s">
        <v>52</v>
      </c>
      <c r="C16" s="30" t="s">
        <v>53</v>
      </c>
      <c r="D16" s="30" t="s">
        <v>106</v>
      </c>
      <c r="E16" s="30" t="s">
        <v>107</v>
      </c>
      <c r="F16" s="30" t="s">
        <v>54</v>
      </c>
      <c r="G16" s="30" t="s">
        <v>108</v>
      </c>
      <c r="H16" s="3"/>
      <c r="I16" s="3"/>
      <c r="J16" s="3"/>
      <c r="K16" s="3"/>
    </row>
    <row r="17" spans="1:11" ht="15.75" customHeight="1">
      <c r="A17" s="63"/>
      <c r="B17" s="64"/>
      <c r="C17" s="64"/>
      <c r="D17" s="72" t="str">
        <f>IF(C13="OB-Z",Startovka!I7,IF(C13="OB1",Startovka!I11,IF(C13="OB2",Startovka!I15,IF(C13="OB3",Startovka!I19))))</f>
        <v>Petra Štolová </v>
      </c>
      <c r="E17" s="72" t="str">
        <f>IF(C13="OB-Z",Startovka!K7,IF(C13="OB1",Startovka!K11,IF(C13="OB2",Startovka!K15,IF(C13="OB3",Startovka!K19))))</f>
        <v>není</v>
      </c>
      <c r="F17" s="64"/>
      <c r="G17" s="64"/>
      <c r="H17" s="3"/>
      <c r="I17" s="3"/>
      <c r="J17" s="3"/>
      <c r="K17" s="3"/>
    </row>
    <row r="18" spans="1:11" ht="15.75" customHeight="1">
      <c r="A18" s="63"/>
      <c r="B18" s="31">
        <v>1</v>
      </c>
      <c r="C18" s="32" t="str">
        <f>IF(C13="OB-Z",Cviky!B3,IF(C13="OB1",Cviky!F3,IF(C13="OB2",Cviky!J3,IF(C13="OB3",Cviky!N3," "))))</f>
        <v>Odložení vsedě ve skupině</v>
      </c>
      <c r="D18" s="66">
        <v>9</v>
      </c>
      <c r="E18" s="66"/>
      <c r="F18" s="31">
        <f>IF(C13="OB-Z",Cviky!C3,IF(C13="OB1",Cviky!G3,IF(C13="OB2",Cviky!K3,IF(C13="OB3",Cviky!O3," "))))</f>
        <v>3</v>
      </c>
      <c r="G18" s="67">
        <f>IF(E17="není",H18,I18)</f>
        <v>27</v>
      </c>
      <c r="H18" s="68">
        <f aca="true" t="shared" si="0" ref="H18:H27">SUM(D18*F18)</f>
        <v>27</v>
      </c>
      <c r="I18" s="68">
        <f aca="true" t="shared" si="1" ref="I18:I27">SUM(((D18+E18)*F18)/2)</f>
        <v>13.5</v>
      </c>
      <c r="J18" s="3"/>
      <c r="K18" s="3"/>
    </row>
    <row r="19" spans="1:11" ht="15.75" customHeight="1">
      <c r="A19" s="63"/>
      <c r="B19" s="31">
        <v>2</v>
      </c>
      <c r="C19" s="32" t="str">
        <f>IF(C13="OB-Z",Cviky!B4,IF(C13="OB1",Cviky!F4,IF(C13="OB2",Cviky!J4,IF(C13="OB3",Cviky!N4," "))))</f>
        <v>Ovladatelnost na dálku</v>
      </c>
      <c r="D19" s="66">
        <v>8</v>
      </c>
      <c r="E19" s="66"/>
      <c r="F19" s="31">
        <f>IF(C13="OB-Z",Cviky!C4,IF(C13="OB1",Cviky!G4,IF(C13="OB2",Cviky!K4,IF(C13="OB3",Cviky!O4," "))))</f>
        <v>4</v>
      </c>
      <c r="G19" s="67">
        <f>IF(E17="není",H19,I19)</f>
        <v>32</v>
      </c>
      <c r="H19" s="68">
        <f t="shared" si="0"/>
        <v>32</v>
      </c>
      <c r="I19" s="68">
        <f t="shared" si="1"/>
        <v>16</v>
      </c>
      <c r="J19" s="3"/>
      <c r="K19" s="3"/>
    </row>
    <row r="20" spans="1:11" ht="15.75" customHeight="1">
      <c r="A20" s="63"/>
      <c r="B20" s="31">
        <v>3</v>
      </c>
      <c r="C20" s="32" t="str">
        <f>IF(C13="OB-Z",Cviky!B5,IF(C13="OB1",Cviky!F5,IF(C13="OB2",Cviky!J5,IF(C13="OB3",Cviky!N5," "))))</f>
        <v>Vyslání okolo skupiny kuželů/barelu a zpět</v>
      </c>
      <c r="D20" s="66">
        <v>8</v>
      </c>
      <c r="E20" s="66"/>
      <c r="F20" s="31">
        <f>IF(C13="OB-Z",Cviky!C5,IF(C13="OB1",Cviky!G5,IF(C13="OB2",Cviky!K5,IF(C13="OB3",Cviky!O5," "))))</f>
        <v>4</v>
      </c>
      <c r="G20" s="67">
        <f>IF(E17="není",H20,I20)</f>
        <v>32</v>
      </c>
      <c r="H20" s="68">
        <f t="shared" si="0"/>
        <v>32</v>
      </c>
      <c r="I20" s="68">
        <f t="shared" si="1"/>
        <v>16</v>
      </c>
      <c r="J20" s="3"/>
      <c r="K20" s="3"/>
    </row>
    <row r="21" spans="1:11" ht="15.75" customHeight="1">
      <c r="A21" s="63"/>
      <c r="B21" s="31">
        <v>4</v>
      </c>
      <c r="C21" s="32" t="str">
        <f>IF(C13="OB-Z",Cviky!B6,IF(C13="OB1",Cviky!F6,IF(C13="OB2",Cviky!J6,IF(C13="OB3",Cviky!N6," "))))</f>
        <v>Skok přes překážku a aport činky</v>
      </c>
      <c r="D21" s="66">
        <v>8</v>
      </c>
      <c r="E21" s="66"/>
      <c r="F21" s="31">
        <f>IF(C13="OB-Z",Cviky!C6,IF(C13="OB1",Cviky!G6,IF(C13="OB2",Cviky!K6,IF(C13="OB3",Cviky!O6," "))))</f>
        <v>4</v>
      </c>
      <c r="G21" s="67">
        <f>IF(E17="není",H21,I21)</f>
        <v>32</v>
      </c>
      <c r="H21" s="68">
        <f t="shared" si="0"/>
        <v>32</v>
      </c>
      <c r="I21" s="68">
        <f t="shared" si="1"/>
        <v>16</v>
      </c>
      <c r="J21" s="3"/>
      <c r="K21" s="3"/>
    </row>
    <row r="22" spans="1:11" ht="15.75" customHeight="1">
      <c r="A22" s="63"/>
      <c r="B22" s="31">
        <v>5</v>
      </c>
      <c r="C22" s="32" t="str">
        <f>IF(C13="OB-Z",Cviky!B7,IF(C13="OB1",Cviky!F7,IF(C13="OB2",Cviky!J7,IF(C13="OB3",Cviky!N7," "))))</f>
        <v>Odložení za pochodu</v>
      </c>
      <c r="D22" s="66">
        <v>0</v>
      </c>
      <c r="E22" s="66"/>
      <c r="F22" s="31">
        <f>IF(C13="OB-Z",Cviky!C7,IF(C13="OB1",Cviky!G7,IF(C13="OB2",Cviky!K7,IF(C13="OB3",Cviky!O7," "))))</f>
        <v>3</v>
      </c>
      <c r="G22" s="67">
        <f>IF(E17="není",H22,I22)</f>
        <v>0</v>
      </c>
      <c r="H22" s="68">
        <f t="shared" si="0"/>
        <v>0</v>
      </c>
      <c r="I22" s="68">
        <f t="shared" si="1"/>
        <v>0</v>
      </c>
      <c r="J22" s="3"/>
      <c r="K22" s="3"/>
    </row>
    <row r="23" spans="1:11" ht="15.75" customHeight="1">
      <c r="A23" s="63"/>
      <c r="B23" s="31">
        <v>6</v>
      </c>
      <c r="C23" s="32" t="str">
        <f>IF(C13="OB-Z",Cviky!B8,IF(C13="OB1",Cviky!F8,IF(C13="OB2",Cviky!J8,IF(C13="OB3",Cviky!N8," "))))</f>
        <v>Chůze u nohy</v>
      </c>
      <c r="D23" s="66">
        <v>7.5</v>
      </c>
      <c r="E23" s="66"/>
      <c r="F23" s="31">
        <f>IF(C13="OB-Z",Cviky!C8,IF(C13="OB1",Cviky!G8,IF(C13="OB2",Cviky!K8,IF(C13="OB3",Cviky!O8," "))))</f>
        <v>4</v>
      </c>
      <c r="G23" s="67">
        <f>IF(E17="není",H23,I23)</f>
        <v>30</v>
      </c>
      <c r="H23" s="68">
        <f t="shared" si="0"/>
        <v>30</v>
      </c>
      <c r="I23" s="68">
        <f t="shared" si="1"/>
        <v>15</v>
      </c>
      <c r="J23" s="3"/>
      <c r="K23" s="3"/>
    </row>
    <row r="24" spans="1:11" ht="15.75" customHeight="1">
      <c r="A24" s="63"/>
      <c r="B24" s="31">
        <v>7</v>
      </c>
      <c r="C24" s="32" t="str">
        <f>IF(C13="OB-Z",Cviky!B9,IF(C13="OB1",Cviky!F9,IF(C13="OB2",Cviky!J9,IF(C13="OB3",Cviky!N9," "))))</f>
        <v>Vyslání do čtverce a položení</v>
      </c>
      <c r="D24" s="66">
        <v>0</v>
      </c>
      <c r="E24" s="66"/>
      <c r="F24" s="31">
        <f>IF(C13="OB-Z",Cviky!C9,IF(C13="OB1",Cviky!G9,IF(C13="OB2",Cviky!K9,IF(C13="OB3",Cviky!O9," "))))</f>
        <v>4</v>
      </c>
      <c r="G24" s="67">
        <f>IF(E17="není",H24,I24)</f>
        <v>0</v>
      </c>
      <c r="H24" s="68">
        <f t="shared" si="0"/>
        <v>0</v>
      </c>
      <c r="I24" s="68">
        <f t="shared" si="1"/>
        <v>0</v>
      </c>
      <c r="J24" s="3"/>
      <c r="K24" s="3"/>
    </row>
    <row r="25" spans="1:11" ht="15.75" customHeight="1">
      <c r="A25" s="63"/>
      <c r="B25" s="31">
        <v>8</v>
      </c>
      <c r="C25" s="32" t="str">
        <f>IF(C13="OB-Z",Cviky!B10,IF(C13="OB1",Cviky!F10,IF(C13="OB2",Cviky!J10,IF(C13="OB3",Cviky!N10," "))))</f>
        <v>Přivolání</v>
      </c>
      <c r="D25" s="66">
        <v>7.5</v>
      </c>
      <c r="E25" s="66"/>
      <c r="F25" s="31">
        <f>IF(C13="OB-Z",Cviky!C10,IF(C13="OB1",Cviky!G10,IF(C13="OB2",Cviky!K10,IF(C13="OB3",Cviky!O10," "))))</f>
        <v>4</v>
      </c>
      <c r="G25" s="67">
        <f>IF(E17="není",H25,I25)</f>
        <v>30</v>
      </c>
      <c r="H25" s="68">
        <f t="shared" si="0"/>
        <v>30</v>
      </c>
      <c r="I25" s="68">
        <f t="shared" si="1"/>
        <v>15</v>
      </c>
      <c r="J25" s="3"/>
      <c r="K25" s="3"/>
    </row>
    <row r="26" spans="1:11" ht="15.75" customHeight="1">
      <c r="A26" s="63"/>
      <c r="B26" s="31">
        <v>9</v>
      </c>
      <c r="C26" s="32" t="str">
        <f>IF(C13="OB-Z",Cviky!B11,IF(C13="OB1",Cviky!F11,IF(C13="OB2",Cviky!J11,IF(C13="OB3",Cviky!N11," "))))</f>
        <v>Celkový dojem</v>
      </c>
      <c r="D26" s="66">
        <v>10</v>
      </c>
      <c r="E26" s="66"/>
      <c r="F26" s="31">
        <f>IF(C13="OB-Z",Cviky!C11,IF(C13="OB1",Cviky!G11,IF(C13="OB2",Cviky!K11,IF(C13="OB3",Cviky!O11," "))))</f>
        <v>2</v>
      </c>
      <c r="G26" s="67">
        <f>IF(E17="není",H26,I26)</f>
        <v>20</v>
      </c>
      <c r="H26" s="68">
        <f t="shared" si="0"/>
        <v>20</v>
      </c>
      <c r="I26" s="68">
        <f t="shared" si="1"/>
        <v>10</v>
      </c>
      <c r="J26" s="3"/>
      <c r="K26" s="3"/>
    </row>
    <row r="27" spans="1:11" ht="15.75" customHeight="1">
      <c r="A27" s="63"/>
      <c r="B27" s="31">
        <v>10</v>
      </c>
      <c r="C27" s="32" t="str">
        <f>IF(C13="OB-Z",Cviky!B12,IF(C13="OB2",Cviky!J12,IF(C13="OB3",Cviky!N12," ")))</f>
        <v> </v>
      </c>
      <c r="D27" s="66"/>
      <c r="E27" s="66"/>
      <c r="F27" s="31">
        <f>IF(C13="OB-Z",Cviky!C12,IF(C13="OB1",Cviky!G12,IF(C13="OB2",Cviky!K12,IF(C13="OB3",Cviky!O12," "))))</f>
        <v>0</v>
      </c>
      <c r="G27" s="67">
        <f>IF(E17="není",H27,I27)</f>
        <v>0</v>
      </c>
      <c r="H27" s="68">
        <f t="shared" si="0"/>
        <v>0</v>
      </c>
      <c r="I27" s="68">
        <f t="shared" si="1"/>
        <v>0</v>
      </c>
      <c r="J27" s="3"/>
      <c r="K27" s="3"/>
    </row>
    <row r="28" spans="1:11" ht="15.75" customHeight="1">
      <c r="A28" s="63"/>
      <c r="B28" s="88" t="s">
        <v>109</v>
      </c>
      <c r="C28" s="88"/>
      <c r="D28" s="91">
        <f>IF(G13="ano","0",IF(G14="ano",H28-20,SUM(G18:G27)))</f>
        <v>203</v>
      </c>
      <c r="E28" s="91"/>
      <c r="F28" s="91"/>
      <c r="G28" s="91"/>
      <c r="H28" s="68">
        <f>SUM(G18:G27)</f>
        <v>203</v>
      </c>
      <c r="I28" s="68"/>
      <c r="J28" s="3"/>
      <c r="K28" s="3"/>
    </row>
    <row r="29" spans="1:11" ht="15.75" customHeight="1">
      <c r="A29" s="63"/>
      <c r="B29" s="88" t="s">
        <v>110</v>
      </c>
      <c r="C29" s="88"/>
      <c r="D29" s="92" t="str">
        <f>IF(G13="ano","Diskvalifikace",IF(Startovka!F2="N","Nenastoupil",IF(D28&gt;=256,"Výborně",IF(D28&gt;=224,"Velmi dobře",IF(D28&gt;=192,"Dobře",IF(D28&lt;=191.9,"Nehodnocen"," "))))))</f>
        <v>Dobře</v>
      </c>
      <c r="E29" s="92"/>
      <c r="F29" s="92"/>
      <c r="G29" s="92"/>
      <c r="H29" s="3"/>
      <c r="I29" s="3"/>
      <c r="J29" s="3"/>
      <c r="K29" s="3"/>
    </row>
    <row r="30" spans="1:11" ht="15" customHeight="1">
      <c r="A30" s="61"/>
      <c r="B30" s="69"/>
      <c r="C30" s="69"/>
      <c r="D30" s="69"/>
      <c r="E30" s="69"/>
      <c r="F30" s="69"/>
      <c r="G30" s="69"/>
      <c r="H30" s="48"/>
      <c r="I30" s="3"/>
      <c r="J30" s="3"/>
      <c r="K30" s="3"/>
    </row>
    <row r="31" spans="1:11" ht="15" customHeight="1">
      <c r="A31" s="61"/>
      <c r="B31" s="56"/>
      <c r="C31" s="56"/>
      <c r="D31" s="56"/>
      <c r="E31" s="56"/>
      <c r="F31" s="56"/>
      <c r="G31" s="56"/>
      <c r="H31" s="48"/>
      <c r="I31" s="3"/>
      <c r="J31" s="3"/>
      <c r="K31" s="3"/>
    </row>
    <row r="32" spans="1:11" ht="15" customHeight="1">
      <c r="A32" s="61"/>
      <c r="B32" s="56"/>
      <c r="C32" s="56"/>
      <c r="D32" s="56"/>
      <c r="E32" s="56"/>
      <c r="F32" s="56"/>
      <c r="G32" s="56"/>
      <c r="H32" s="48"/>
      <c r="I32" s="3"/>
      <c r="J32" s="3"/>
      <c r="K32" s="3"/>
    </row>
    <row r="33" spans="1:11" ht="15" customHeight="1">
      <c r="A33" s="61"/>
      <c r="B33" s="56"/>
      <c r="C33" s="56"/>
      <c r="D33" s="56"/>
      <c r="E33" s="56"/>
      <c r="F33" s="56"/>
      <c r="G33" s="56"/>
      <c r="H33" s="48"/>
      <c r="I33" s="3"/>
      <c r="J33" s="3"/>
      <c r="K33" s="3"/>
    </row>
    <row r="34" spans="1:11" ht="15" customHeight="1">
      <c r="A34" s="61"/>
      <c r="B34" s="56"/>
      <c r="C34" s="56"/>
      <c r="D34" s="56"/>
      <c r="E34" s="56"/>
      <c r="F34" s="56"/>
      <c r="G34" s="56"/>
      <c r="H34" s="48"/>
      <c r="I34" s="3"/>
      <c r="J34" s="3"/>
      <c r="K34" s="3"/>
    </row>
    <row r="35" spans="1:11" ht="15" customHeight="1">
      <c r="A35" s="61"/>
      <c r="B35" s="56"/>
      <c r="C35" s="56"/>
      <c r="D35" s="56"/>
      <c r="E35" s="56"/>
      <c r="F35" s="56"/>
      <c r="G35" s="56"/>
      <c r="H35" s="48"/>
      <c r="I35" s="3"/>
      <c r="J35" s="3"/>
      <c r="K35" s="3"/>
    </row>
    <row r="36" spans="1:11" ht="15" customHeight="1">
      <c r="A36" s="70"/>
      <c r="B36" s="57"/>
      <c r="C36" s="57"/>
      <c r="D36" s="57"/>
      <c r="E36" s="57"/>
      <c r="F36" s="57"/>
      <c r="G36" s="57"/>
      <c r="H36" s="48"/>
      <c r="I36" s="3"/>
      <c r="J36" s="3"/>
      <c r="K36" s="3"/>
    </row>
  </sheetData>
  <sheetProtection selectLockedCells="1" selectUnlockedCell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A1:G1"/>
    <mergeCell ref="A2:G2"/>
    <mergeCell ref="C3:G3"/>
    <mergeCell ref="C4:G4"/>
    <mergeCell ref="C5:G5"/>
    <mergeCell ref="D6:G6"/>
  </mergeCells>
  <conditionalFormatting sqref="D18:E27 G18:G27">
    <cfRule type="cellIs" priority="1" dxfId="0" operator="lessThan" stopIfTrue="1">
      <formula>0</formula>
    </cfRule>
  </conditionalFormatting>
  <printOptions/>
  <pageMargins left="0.11805555555555555" right="0.11805555555555555" top="0.19652777777777777" bottom="0.19652777777777777" header="0.5118055555555555" footer="0.19652777777777777"/>
  <pageSetup horizontalDpi="300" verticalDpi="300" orientation="landscape" scale="71"/>
  <headerFooter alignWithMargins="0">
    <oddFooter>&amp;C&amp;"Helvetica Neue,Běžné"&amp;12&amp;P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juraj</dc:creator>
  <cp:keywords/>
  <dc:description/>
  <cp:lastModifiedBy>juraj</cp:lastModifiedBy>
  <dcterms:created xsi:type="dcterms:W3CDTF">2024-06-10T20:21:38Z</dcterms:created>
  <dcterms:modified xsi:type="dcterms:W3CDTF">2024-06-10T20:21:39Z</dcterms:modified>
  <cp:category/>
  <cp:version/>
  <cp:contentType/>
  <cp:contentStatus/>
</cp:coreProperties>
</file>