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BEF113FA-78D5-40F2-AFC5-0ABE5A5EB446}" xr6:coauthVersionLast="47" xr6:coauthVersionMax="47" xr10:uidLastSave="{00000000-0000-0000-0000-000000000000}"/>
  <workbookProtection lockStructure="1"/>
  <bookViews>
    <workbookView xWindow="-108" yWindow="-108" windowWidth="23256" windowHeight="12456" tabRatio="756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81029"/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2" i="3"/>
  <c r="G12" i="3" s="1"/>
  <c r="C14" i="14" s="1"/>
  <c r="E13" i="3"/>
  <c r="G13" i="3" s="1"/>
  <c r="C14" i="15" s="1"/>
  <c r="E14" i="3"/>
  <c r="G14" i="3" s="1"/>
  <c r="C14" i="16" s="1"/>
  <c r="E15" i="3"/>
  <c r="G15" i="3" s="1"/>
  <c r="C14" i="17" s="1"/>
  <c r="E16" i="3"/>
  <c r="G16" i="3" s="1"/>
  <c r="C14" i="18" s="1"/>
  <c r="E17" i="3"/>
  <c r="L17" i="3" s="1"/>
  <c r="E18" i="3"/>
  <c r="K18" i="3" s="1"/>
  <c r="E19" i="3"/>
  <c r="G19" i="3" s="1"/>
  <c r="C14" i="21" s="1"/>
  <c r="E20" i="3"/>
  <c r="G20" i="3" s="1"/>
  <c r="C14" i="22" s="1"/>
  <c r="E21" i="3"/>
  <c r="G21" i="3" s="1"/>
  <c r="C14" i="23" s="1"/>
  <c r="E22" i="3"/>
  <c r="G22" i="3" s="1"/>
  <c r="C14" i="24" s="1"/>
  <c r="E23" i="3"/>
  <c r="G23" i="3" s="1"/>
  <c r="C14" i="25" s="1"/>
  <c r="E24" i="3"/>
  <c r="G24" i="3" s="1"/>
  <c r="C14" i="26" s="1"/>
  <c r="E25" i="3"/>
  <c r="G25" i="3" s="1"/>
  <c r="C14" i="27" s="1"/>
  <c r="E26" i="3"/>
  <c r="M26" i="3" s="1"/>
  <c r="E27" i="3"/>
  <c r="G27" i="3" s="1"/>
  <c r="E28" i="3"/>
  <c r="G28" i="3" s="1"/>
  <c r="E29" i="3"/>
  <c r="G29" i="3" s="1"/>
  <c r="E30" i="3"/>
  <c r="G30" i="3" s="1"/>
  <c r="E31" i="3"/>
  <c r="G31" i="3" s="1"/>
  <c r="E32" i="3"/>
  <c r="G32" i="3" s="1"/>
  <c r="E33" i="3"/>
  <c r="G33" i="3" s="1"/>
  <c r="E34" i="3"/>
  <c r="M34" i="3" s="1"/>
  <c r="E35" i="3"/>
  <c r="G35" i="3" s="1"/>
  <c r="E36" i="3"/>
  <c r="G36" i="3" s="1"/>
  <c r="E37" i="3"/>
  <c r="G37" i="3" s="1"/>
  <c r="E38" i="3"/>
  <c r="G38" i="3" s="1"/>
  <c r="E39" i="3"/>
  <c r="G39" i="3" s="1"/>
  <c r="E40" i="3"/>
  <c r="G40" i="3" s="1"/>
  <c r="E41" i="3"/>
  <c r="N41" i="3" s="1"/>
  <c r="E42" i="3"/>
  <c r="N42" i="3" s="1"/>
  <c r="E43" i="3"/>
  <c r="L43" i="3" s="1"/>
  <c r="E44" i="3"/>
  <c r="G44" i="3" s="1"/>
  <c r="E45" i="3"/>
  <c r="G45" i="3" s="1"/>
  <c r="E46" i="3"/>
  <c r="G46" i="3" s="1"/>
  <c r="E47" i="3"/>
  <c r="G47" i="3" s="1"/>
  <c r="E48" i="3"/>
  <c r="G48" i="3" s="1"/>
  <c r="E49" i="3"/>
  <c r="N49" i="3" s="1"/>
  <c r="E50" i="3"/>
  <c r="K50" i="3" s="1"/>
  <c r="E51" i="3"/>
  <c r="G51" i="3" s="1"/>
  <c r="E4" i="3"/>
  <c r="E5" i="3"/>
  <c r="M5" i="3" s="1"/>
  <c r="E6" i="3"/>
  <c r="E7" i="3"/>
  <c r="M7" i="3" s="1"/>
  <c r="E8" i="3"/>
  <c r="E9" i="3"/>
  <c r="E10" i="3"/>
  <c r="M10" i="3" s="1"/>
  <c r="M11" i="3"/>
  <c r="E3" i="3"/>
  <c r="E2" i="3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7" i="53" s="1"/>
  <c r="C12" i="53"/>
  <c r="C11" i="53"/>
  <c r="C10" i="53"/>
  <c r="C9" i="53"/>
  <c r="C5" i="53"/>
  <c r="C4" i="53"/>
  <c r="C3" i="53"/>
  <c r="C22" i="52"/>
  <c r="C13" i="52"/>
  <c r="F25" i="52" s="1"/>
  <c r="I25" i="52" s="1"/>
  <c r="C12" i="52"/>
  <c r="C11" i="52"/>
  <c r="C10" i="52"/>
  <c r="C9" i="52"/>
  <c r="C5" i="52"/>
  <c r="C4" i="52"/>
  <c r="C3" i="52"/>
  <c r="C13" i="51"/>
  <c r="C27" i="51" s="1"/>
  <c r="C12" i="51"/>
  <c r="C11" i="51"/>
  <c r="C10" i="51"/>
  <c r="C9" i="51"/>
  <c r="C5" i="51"/>
  <c r="C4" i="51"/>
  <c r="C3" i="51"/>
  <c r="C13" i="50"/>
  <c r="C27" i="50" s="1"/>
  <c r="C12" i="50"/>
  <c r="C11" i="50"/>
  <c r="C10" i="50"/>
  <c r="C9" i="50"/>
  <c r="C5" i="50"/>
  <c r="C4" i="50"/>
  <c r="C3" i="50"/>
  <c r="C13" i="49"/>
  <c r="C12" i="49"/>
  <c r="C11" i="49"/>
  <c r="C10" i="49"/>
  <c r="C9" i="49"/>
  <c r="C5" i="49"/>
  <c r="C4" i="49"/>
  <c r="C3" i="49"/>
  <c r="C13" i="48"/>
  <c r="C12" i="48"/>
  <c r="C11" i="48"/>
  <c r="C10" i="48"/>
  <c r="C9" i="48"/>
  <c r="C5" i="48"/>
  <c r="C4" i="48"/>
  <c r="C3" i="48"/>
  <c r="C13" i="47"/>
  <c r="C27" i="47" s="1"/>
  <c r="C12" i="47"/>
  <c r="C11" i="47"/>
  <c r="C10" i="47"/>
  <c r="C9" i="47"/>
  <c r="C5" i="47"/>
  <c r="C4" i="47"/>
  <c r="C3" i="47"/>
  <c r="C13" i="46"/>
  <c r="C12" i="46"/>
  <c r="C11" i="46"/>
  <c r="C10" i="46"/>
  <c r="C9" i="46"/>
  <c r="C5" i="46"/>
  <c r="C4" i="46"/>
  <c r="C3" i="46"/>
  <c r="C13" i="45"/>
  <c r="C27" i="45" s="1"/>
  <c r="C12" i="45"/>
  <c r="C11" i="45"/>
  <c r="C10" i="45"/>
  <c r="C9" i="45"/>
  <c r="C5" i="45"/>
  <c r="C4" i="45"/>
  <c r="C3" i="45"/>
  <c r="E17" i="44"/>
  <c r="D7" i="44" s="1"/>
  <c r="C13" i="44"/>
  <c r="C18" i="44" s="1"/>
  <c r="C12" i="44"/>
  <c r="C11" i="44"/>
  <c r="C10" i="44"/>
  <c r="C9" i="44"/>
  <c r="C5" i="44"/>
  <c r="C4" i="44"/>
  <c r="C3" i="44"/>
  <c r="C13" i="43"/>
  <c r="C23" i="43" s="1"/>
  <c r="C12" i="43"/>
  <c r="C11" i="43"/>
  <c r="C10" i="43"/>
  <c r="C9" i="43"/>
  <c r="C5" i="43"/>
  <c r="C4" i="43"/>
  <c r="C3" i="43"/>
  <c r="C13" i="42"/>
  <c r="C27" i="42" s="1"/>
  <c r="C12" i="42"/>
  <c r="C11" i="42"/>
  <c r="C10" i="42"/>
  <c r="C9" i="42"/>
  <c r="C5" i="42"/>
  <c r="C4" i="42"/>
  <c r="C3" i="42"/>
  <c r="C13" i="41"/>
  <c r="C27" i="41" s="1"/>
  <c r="C12" i="41"/>
  <c r="C11" i="41"/>
  <c r="C10" i="41"/>
  <c r="C9" i="41"/>
  <c r="C5" i="41"/>
  <c r="C4" i="41"/>
  <c r="C3" i="41"/>
  <c r="C13" i="40"/>
  <c r="C27" i="40" s="1"/>
  <c r="C12" i="40"/>
  <c r="C11" i="40"/>
  <c r="C10" i="40"/>
  <c r="C9" i="40"/>
  <c r="C5" i="40"/>
  <c r="C4" i="40"/>
  <c r="C3" i="40"/>
  <c r="C13" i="39"/>
  <c r="C7" i="39" s="1"/>
  <c r="C12" i="39"/>
  <c r="C11" i="39"/>
  <c r="C10" i="39"/>
  <c r="C9" i="39"/>
  <c r="C5" i="39"/>
  <c r="C4" i="39"/>
  <c r="C3" i="39"/>
  <c r="C13" i="38"/>
  <c r="C12" i="38"/>
  <c r="C11" i="38"/>
  <c r="C10" i="38"/>
  <c r="C9" i="38"/>
  <c r="C5" i="38"/>
  <c r="C4" i="38"/>
  <c r="C3" i="38"/>
  <c r="C13" i="37"/>
  <c r="C12" i="37"/>
  <c r="C11" i="37"/>
  <c r="C10" i="37"/>
  <c r="C9" i="37"/>
  <c r="C5" i="37"/>
  <c r="C4" i="37"/>
  <c r="C3" i="37"/>
  <c r="C26" i="36"/>
  <c r="C13" i="36"/>
  <c r="C12" i="36"/>
  <c r="C11" i="36"/>
  <c r="C10" i="36"/>
  <c r="C9" i="36"/>
  <c r="C5" i="36"/>
  <c r="C4" i="36"/>
  <c r="C3" i="36"/>
  <c r="C13" i="35"/>
  <c r="C7" i="35" s="1"/>
  <c r="C12" i="35"/>
  <c r="C11" i="35"/>
  <c r="C10" i="35"/>
  <c r="C9" i="35"/>
  <c r="C5" i="35"/>
  <c r="C4" i="35"/>
  <c r="C3" i="35"/>
  <c r="C13" i="34"/>
  <c r="F20" i="34" s="1"/>
  <c r="I20" i="34" s="1"/>
  <c r="C12" i="34"/>
  <c r="C11" i="34"/>
  <c r="C10" i="34"/>
  <c r="C9" i="34"/>
  <c r="C5" i="34"/>
  <c r="C4" i="34"/>
  <c r="C3" i="34"/>
  <c r="C13" i="33"/>
  <c r="C7" i="33" s="1"/>
  <c r="C12" i="33"/>
  <c r="C11" i="33"/>
  <c r="C10" i="33"/>
  <c r="C9" i="33"/>
  <c r="C5" i="33"/>
  <c r="C4" i="33"/>
  <c r="C3" i="33"/>
  <c r="C13" i="32"/>
  <c r="D14" i="32" s="1"/>
  <c r="C12" i="32"/>
  <c r="C11" i="32"/>
  <c r="C10" i="32"/>
  <c r="C9" i="32"/>
  <c r="C5" i="32"/>
  <c r="C4" i="32"/>
  <c r="C3" i="32"/>
  <c r="C13" i="31"/>
  <c r="C7" i="31" s="1"/>
  <c r="C12" i="31"/>
  <c r="C11" i="31"/>
  <c r="C10" i="31"/>
  <c r="C9" i="31"/>
  <c r="C5" i="31"/>
  <c r="C4" i="31"/>
  <c r="C3" i="31"/>
  <c r="F25" i="30"/>
  <c r="I25" i="30" s="1"/>
  <c r="C19" i="30"/>
  <c r="C13" i="30"/>
  <c r="C21" i="30" s="1"/>
  <c r="C12" i="30"/>
  <c r="C11" i="30"/>
  <c r="C10" i="30"/>
  <c r="C9" i="30"/>
  <c r="C5" i="30"/>
  <c r="C4" i="30"/>
  <c r="C3" i="30"/>
  <c r="C13" i="29"/>
  <c r="C7" i="29" s="1"/>
  <c r="C12" i="29"/>
  <c r="C11" i="29"/>
  <c r="C10" i="29"/>
  <c r="C9" i="29"/>
  <c r="C5" i="29"/>
  <c r="C4" i="29"/>
  <c r="C3" i="29"/>
  <c r="C13" i="28"/>
  <c r="C27" i="28" s="1"/>
  <c r="C12" i="28"/>
  <c r="C11" i="28"/>
  <c r="C10" i="28"/>
  <c r="C9" i="28"/>
  <c r="C5" i="28"/>
  <c r="C4" i="28"/>
  <c r="C3" i="28"/>
  <c r="C13" i="27"/>
  <c r="C27" i="27" s="1"/>
  <c r="C12" i="27"/>
  <c r="C11" i="27"/>
  <c r="C10" i="27"/>
  <c r="C9" i="27"/>
  <c r="C5" i="27"/>
  <c r="C4" i="27"/>
  <c r="C3" i="27"/>
  <c r="C13" i="26"/>
  <c r="C27" i="26" s="1"/>
  <c r="C12" i="26"/>
  <c r="C11" i="26"/>
  <c r="C10" i="26"/>
  <c r="C9" i="26"/>
  <c r="C5" i="26"/>
  <c r="C4" i="26"/>
  <c r="C3" i="26"/>
  <c r="C13" i="25"/>
  <c r="C27" i="25" s="1"/>
  <c r="C12" i="25"/>
  <c r="C11" i="25"/>
  <c r="C10" i="25"/>
  <c r="C9" i="25"/>
  <c r="C5" i="25"/>
  <c r="C4" i="25"/>
  <c r="C3" i="25"/>
  <c r="C13" i="24"/>
  <c r="C27" i="24" s="1"/>
  <c r="C12" i="24"/>
  <c r="C11" i="24"/>
  <c r="C10" i="24"/>
  <c r="C9" i="24"/>
  <c r="C5" i="24"/>
  <c r="C4" i="24"/>
  <c r="C3" i="24"/>
  <c r="C13" i="23"/>
  <c r="C7" i="23" s="1"/>
  <c r="C12" i="23"/>
  <c r="C11" i="23"/>
  <c r="C10" i="23"/>
  <c r="C9" i="23"/>
  <c r="C5" i="23"/>
  <c r="C4" i="23"/>
  <c r="C3" i="23"/>
  <c r="C13" i="22"/>
  <c r="C12" i="22"/>
  <c r="C11" i="22"/>
  <c r="C10" i="22"/>
  <c r="C9" i="22"/>
  <c r="C5" i="22"/>
  <c r="C4" i="22"/>
  <c r="C3" i="22"/>
  <c r="C13" i="21"/>
  <c r="C7" i="21" s="1"/>
  <c r="C12" i="21"/>
  <c r="C11" i="21"/>
  <c r="C10" i="21"/>
  <c r="C9" i="21"/>
  <c r="C5" i="21"/>
  <c r="C4" i="21"/>
  <c r="C3" i="21"/>
  <c r="C13" i="20"/>
  <c r="C27" i="20" s="1"/>
  <c r="C12" i="20"/>
  <c r="C11" i="20"/>
  <c r="C10" i="20"/>
  <c r="C9" i="20"/>
  <c r="C5" i="20"/>
  <c r="C4" i="20"/>
  <c r="C3" i="20"/>
  <c r="C13" i="19"/>
  <c r="C7" i="19" s="1"/>
  <c r="C12" i="19"/>
  <c r="C11" i="19"/>
  <c r="C10" i="19"/>
  <c r="C9" i="19"/>
  <c r="C5" i="19"/>
  <c r="C4" i="19"/>
  <c r="C3" i="19"/>
  <c r="C13" i="18"/>
  <c r="C27" i="18" s="1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C27" i="16" s="1"/>
  <c r="C12" i="16"/>
  <c r="C11" i="16"/>
  <c r="C10" i="16"/>
  <c r="C9" i="16"/>
  <c r="C5" i="16"/>
  <c r="C4" i="16"/>
  <c r="C3" i="16"/>
  <c r="C13" i="15"/>
  <c r="C27" i="15" s="1"/>
  <c r="C12" i="15"/>
  <c r="C11" i="15"/>
  <c r="C10" i="15"/>
  <c r="C9" i="15"/>
  <c r="C5" i="15"/>
  <c r="C4" i="15"/>
  <c r="C3" i="15"/>
  <c r="C13" i="14"/>
  <c r="D14" i="14" s="1"/>
  <c r="C12" i="14"/>
  <c r="C11" i="14"/>
  <c r="C10" i="14"/>
  <c r="C9" i="14"/>
  <c r="C5" i="14"/>
  <c r="C4" i="14"/>
  <c r="C3" i="14"/>
  <c r="C13" i="13"/>
  <c r="C27" i="13" s="1"/>
  <c r="C12" i="13"/>
  <c r="C11" i="13"/>
  <c r="C10" i="13"/>
  <c r="C9" i="13"/>
  <c r="C5" i="13"/>
  <c r="C4" i="13"/>
  <c r="C3" i="13"/>
  <c r="C13" i="12"/>
  <c r="C27" i="12" s="1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C27" i="9" s="1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N9" i="3"/>
  <c r="F3" i="3"/>
  <c r="F4" i="3"/>
  <c r="F5" i="3"/>
  <c r="F10" i="3"/>
  <c r="F6" i="3"/>
  <c r="F8" i="3"/>
  <c r="F20" i="3"/>
  <c r="F22" i="3"/>
  <c r="F24" i="3"/>
  <c r="F25" i="3"/>
  <c r="F23" i="3"/>
  <c r="F26" i="3"/>
  <c r="F21" i="3"/>
  <c r="F27" i="3"/>
  <c r="M27" i="3"/>
  <c r="F14" i="3"/>
  <c r="F15" i="3"/>
  <c r="F17" i="3"/>
  <c r="F11" i="3"/>
  <c r="F13" i="3"/>
  <c r="F19" i="3"/>
  <c r="F12" i="3"/>
  <c r="F18" i="3"/>
  <c r="F16" i="3"/>
  <c r="D14" i="53"/>
  <c r="D14" i="48"/>
  <c r="D14" i="47"/>
  <c r="D14" i="44"/>
  <c r="D14" i="35"/>
  <c r="D14" i="30"/>
  <c r="D14" i="29"/>
  <c r="D14" i="24"/>
  <c r="D14" i="16"/>
  <c r="D14" i="13"/>
  <c r="D14" i="12"/>
  <c r="D14" i="9"/>
  <c r="M48" i="3"/>
  <c r="N45" i="3"/>
  <c r="M45" i="3"/>
  <c r="L45" i="3"/>
  <c r="N44" i="3"/>
  <c r="L44" i="3"/>
  <c r="M43" i="3"/>
  <c r="M40" i="3"/>
  <c r="L37" i="3"/>
  <c r="N36" i="3"/>
  <c r="K36" i="3"/>
  <c r="K35" i="3"/>
  <c r="M32" i="3"/>
  <c r="K32" i="3"/>
  <c r="M29" i="3"/>
  <c r="L29" i="3"/>
  <c r="K29" i="3"/>
  <c r="M28" i="3"/>
  <c r="K28" i="3"/>
  <c r="M21" i="3"/>
  <c r="M19" i="3"/>
  <c r="L15" i="3"/>
  <c r="M13" i="3"/>
  <c r="L13" i="3"/>
  <c r="M3" i="3"/>
  <c r="F26" i="29"/>
  <c r="I26" i="29" s="1"/>
  <c r="C19" i="52" l="1"/>
  <c r="D14" i="52"/>
  <c r="F22" i="47"/>
  <c r="I22" i="47" s="1"/>
  <c r="D14" i="33"/>
  <c r="D17" i="30"/>
  <c r="C6" i="30" s="1"/>
  <c r="C27" i="53"/>
  <c r="C27" i="29"/>
  <c r="D14" i="51"/>
  <c r="C27" i="34"/>
  <c r="L28" i="3"/>
  <c r="L32" i="3"/>
  <c r="L36" i="3"/>
  <c r="M44" i="3"/>
  <c r="M50" i="3"/>
  <c r="D14" i="34"/>
  <c r="D14" i="41"/>
  <c r="D14" i="50"/>
  <c r="E17" i="30"/>
  <c r="D7" i="30" s="1"/>
  <c r="C25" i="30"/>
  <c r="F19" i="41"/>
  <c r="I19" i="41" s="1"/>
  <c r="C25" i="45"/>
  <c r="F24" i="50"/>
  <c r="I24" i="50" s="1"/>
  <c r="G24" i="50" s="1"/>
  <c r="F20" i="52"/>
  <c r="I20" i="52" s="1"/>
  <c r="C27" i="21"/>
  <c r="C27" i="33"/>
  <c r="F26" i="32"/>
  <c r="I26" i="32" s="1"/>
  <c r="C7" i="32"/>
  <c r="F26" i="36"/>
  <c r="I26" i="36" s="1"/>
  <c r="C7" i="36"/>
  <c r="C23" i="45"/>
  <c r="C7" i="45"/>
  <c r="F26" i="52"/>
  <c r="H26" i="52" s="1"/>
  <c r="C7" i="52"/>
  <c r="D14" i="11"/>
  <c r="F20" i="44"/>
  <c r="I20" i="44" s="1"/>
  <c r="G20" i="44" s="1"/>
  <c r="F22" i="51"/>
  <c r="I22" i="51" s="1"/>
  <c r="C27" i="36"/>
  <c r="C27" i="44"/>
  <c r="C27" i="52"/>
  <c r="F26" i="46"/>
  <c r="I26" i="46" s="1"/>
  <c r="C7" i="46"/>
  <c r="F26" i="34"/>
  <c r="I26" i="34" s="1"/>
  <c r="C7" i="34"/>
  <c r="D14" i="31"/>
  <c r="D14" i="10"/>
  <c r="D14" i="43"/>
  <c r="L30" i="3"/>
  <c r="C26" i="32"/>
  <c r="F19" i="51"/>
  <c r="I19" i="51" s="1"/>
  <c r="C27" i="11"/>
  <c r="C27" i="19"/>
  <c r="C27" i="35"/>
  <c r="C27" i="43"/>
  <c r="G49" i="3"/>
  <c r="G41" i="3"/>
  <c r="G17" i="3"/>
  <c r="C14" i="19" s="1"/>
  <c r="D17" i="37"/>
  <c r="C6" i="37" s="1"/>
  <c r="C7" i="37"/>
  <c r="C19" i="51"/>
  <c r="C7" i="51"/>
  <c r="C27" i="37"/>
  <c r="F25" i="32"/>
  <c r="I25" i="32" s="1"/>
  <c r="C27" i="10"/>
  <c r="G50" i="3"/>
  <c r="G42" i="3"/>
  <c r="G34" i="3"/>
  <c r="G26" i="3"/>
  <c r="C14" i="28" s="1"/>
  <c r="G18" i="3"/>
  <c r="C14" i="20" s="1"/>
  <c r="F26" i="38"/>
  <c r="I26" i="38" s="1"/>
  <c r="C7" i="38"/>
  <c r="F26" i="44"/>
  <c r="C7" i="44"/>
  <c r="F26" i="48"/>
  <c r="I26" i="48" s="1"/>
  <c r="C7" i="48"/>
  <c r="F18" i="49"/>
  <c r="I18" i="49" s="1"/>
  <c r="C7" i="49"/>
  <c r="F26" i="50"/>
  <c r="I26" i="50" s="1"/>
  <c r="C7" i="50"/>
  <c r="D14" i="40"/>
  <c r="M6" i="3"/>
  <c r="C25" i="32"/>
  <c r="C23" i="47"/>
  <c r="C27" i="17"/>
  <c r="C27" i="49"/>
  <c r="G43" i="3"/>
  <c r="F26" i="42"/>
  <c r="I26" i="42" s="1"/>
  <c r="C7" i="42"/>
  <c r="F22" i="43"/>
  <c r="I22" i="43" s="1"/>
  <c r="C7" i="43"/>
  <c r="C18" i="32"/>
  <c r="C27" i="8"/>
  <c r="C27" i="32"/>
  <c r="C27" i="48"/>
  <c r="F26" i="40"/>
  <c r="I26" i="40" s="1"/>
  <c r="C7" i="40"/>
  <c r="F26" i="30"/>
  <c r="H26" i="30" s="1"/>
  <c r="C7" i="30"/>
  <c r="F27" i="41"/>
  <c r="I27" i="41" s="1"/>
  <c r="C7" i="41"/>
  <c r="N38" i="3"/>
  <c r="L38" i="3"/>
  <c r="D17" i="29"/>
  <c r="C6" i="29" s="1"/>
  <c r="E17" i="32"/>
  <c r="D7" i="32" s="1"/>
  <c r="C25" i="40"/>
  <c r="C21" i="47"/>
  <c r="C27" i="23"/>
  <c r="C27" i="31"/>
  <c r="C27" i="39"/>
  <c r="C27" i="4"/>
  <c r="C7" i="4"/>
  <c r="C19" i="5"/>
  <c r="C7" i="5"/>
  <c r="C27" i="6"/>
  <c r="C7" i="6"/>
  <c r="C27" i="7"/>
  <c r="C7" i="7"/>
  <c r="C21" i="9"/>
  <c r="C7" i="9"/>
  <c r="C21" i="12"/>
  <c r="C7" i="12"/>
  <c r="C25" i="13"/>
  <c r="C7" i="13"/>
  <c r="C25" i="14"/>
  <c r="C7" i="14"/>
  <c r="C24" i="15"/>
  <c r="C7" i="15"/>
  <c r="C19" i="16"/>
  <c r="C7" i="16"/>
  <c r="C25" i="18"/>
  <c r="C7" i="18"/>
  <c r="C19" i="20"/>
  <c r="C7" i="20"/>
  <c r="C26" i="22"/>
  <c r="C7" i="22"/>
  <c r="C26" i="24"/>
  <c r="C7" i="24"/>
  <c r="C25" i="25"/>
  <c r="C7" i="25"/>
  <c r="C23" i="26"/>
  <c r="C7" i="26"/>
  <c r="C21" i="27"/>
  <c r="C7" i="27"/>
  <c r="C19" i="28"/>
  <c r="C7" i="28"/>
  <c r="F19" i="47"/>
  <c r="H19" i="47" s="1"/>
  <c r="C7" i="47"/>
  <c r="M38" i="3"/>
  <c r="D14" i="46"/>
  <c r="D17" i="32"/>
  <c r="C6" i="32" s="1"/>
  <c r="E17" i="40"/>
  <c r="D7" i="40" s="1"/>
  <c r="F21" i="46"/>
  <c r="I21" i="46" s="1"/>
  <c r="C27" i="14"/>
  <c r="C27" i="22"/>
  <c r="C27" i="30"/>
  <c r="C27" i="38"/>
  <c r="C27" i="46"/>
  <c r="N50" i="3"/>
  <c r="L41" i="3"/>
  <c r="M41" i="3"/>
  <c r="K49" i="3"/>
  <c r="M33" i="3"/>
  <c r="L42" i="3"/>
  <c r="M49" i="3"/>
  <c r="K17" i="3"/>
  <c r="M42" i="3"/>
  <c r="F27" i="5"/>
  <c r="C27" i="5"/>
  <c r="C21" i="52"/>
  <c r="C26" i="52"/>
  <c r="D17" i="52"/>
  <c r="C6" i="52" s="1"/>
  <c r="C21" i="51"/>
  <c r="F26" i="51"/>
  <c r="I26" i="51" s="1"/>
  <c r="F27" i="51"/>
  <c r="I27" i="51" s="1"/>
  <c r="F18" i="51"/>
  <c r="I18" i="51" s="1"/>
  <c r="C25" i="50"/>
  <c r="F25" i="50"/>
  <c r="I25" i="50" s="1"/>
  <c r="E17" i="50"/>
  <c r="D7" i="50" s="1"/>
  <c r="C26" i="50"/>
  <c r="C18" i="50"/>
  <c r="C19" i="50"/>
  <c r="F20" i="50"/>
  <c r="I20" i="50" s="1"/>
  <c r="C21" i="50"/>
  <c r="D14" i="49"/>
  <c r="C23" i="49"/>
  <c r="F26" i="49"/>
  <c r="I26" i="49" s="1"/>
  <c r="E17" i="48"/>
  <c r="D6" i="48" s="1"/>
  <c r="F21" i="48"/>
  <c r="I21" i="48" s="1"/>
  <c r="F24" i="48"/>
  <c r="I24" i="48" s="1"/>
  <c r="G24" i="48" s="1"/>
  <c r="F26" i="47"/>
  <c r="I26" i="47" s="1"/>
  <c r="F27" i="47"/>
  <c r="I27" i="47" s="1"/>
  <c r="F18" i="47"/>
  <c r="H18" i="47" s="1"/>
  <c r="F24" i="46"/>
  <c r="F25" i="46"/>
  <c r="I25" i="46" s="1"/>
  <c r="E17" i="46"/>
  <c r="C26" i="46"/>
  <c r="C19" i="46"/>
  <c r="F20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C19" i="40"/>
  <c r="C26" i="40"/>
  <c r="F20" i="40"/>
  <c r="I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F20" i="32"/>
  <c r="I20" i="32" s="1"/>
  <c r="G20" i="32" s="1"/>
  <c r="C21" i="32"/>
  <c r="C23" i="32"/>
  <c r="F24" i="32"/>
  <c r="D6" i="30"/>
  <c r="C23" i="30"/>
  <c r="F24" i="30"/>
  <c r="I24" i="30" s="1"/>
  <c r="G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I26" i="52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F21" i="36"/>
  <c r="I21" i="36" s="1"/>
  <c r="E17" i="38"/>
  <c r="F24" i="38"/>
  <c r="I24" i="38" s="1"/>
  <c r="G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H18" i="49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F24" i="34"/>
  <c r="E17" i="36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C23" i="52"/>
  <c r="D17" i="53"/>
  <c r="C6" i="53" s="1"/>
  <c r="L34" i="3"/>
  <c r="D14" i="38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D6" i="44"/>
  <c r="D6" i="50"/>
  <c r="C23" i="29"/>
  <c r="N7" i="3"/>
  <c r="C19" i="23"/>
  <c r="M9" i="3"/>
  <c r="N10" i="3"/>
  <c r="D14" i="18"/>
  <c r="L18" i="3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M22" i="3"/>
  <c r="K23" i="3"/>
  <c r="M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H22" i="47"/>
  <c r="H25" i="52"/>
  <c r="H25" i="30"/>
  <c r="H25" i="32"/>
  <c r="H24" i="50"/>
  <c r="H22" i="43"/>
  <c r="H20" i="34"/>
  <c r="L35" i="3"/>
  <c r="N43" i="3"/>
  <c r="M51" i="3"/>
  <c r="N51" i="3"/>
  <c r="L47" i="3"/>
  <c r="M35" i="3"/>
  <c r="K31" i="3"/>
  <c r="M47" i="3"/>
  <c r="L31" i="3"/>
  <c r="N8" i="3"/>
  <c r="L12" i="3"/>
  <c r="M30" i="3"/>
  <c r="M46" i="3"/>
  <c r="M4" i="3"/>
  <c r="M12" i="3"/>
  <c r="K37" i="3"/>
  <c r="L40" i="3"/>
  <c r="N46" i="3"/>
  <c r="L48" i="3"/>
  <c r="N40" i="3"/>
  <c r="N48" i="3"/>
  <c r="N37" i="3"/>
  <c r="L39" i="3"/>
  <c r="M20" i="3"/>
  <c r="K33" i="3"/>
  <c r="M39" i="3"/>
  <c r="N39" i="3"/>
  <c r="L16" i="3"/>
  <c r="M24" i="3"/>
  <c r="K30" i="3"/>
  <c r="L33" i="3"/>
  <c r="L46" i="3"/>
  <c r="H27" i="41"/>
  <c r="H26" i="49"/>
  <c r="I24" i="44"/>
  <c r="G24" i="44" s="1"/>
  <c r="H26" i="34"/>
  <c r="H26" i="45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L14" i="3"/>
  <c r="C23" i="8"/>
  <c r="D14" i="8"/>
  <c r="C25" i="8"/>
  <c r="C21" i="7"/>
  <c r="C22" i="7"/>
  <c r="C23" i="7"/>
  <c r="C25" i="7"/>
  <c r="D17" i="7"/>
  <c r="C6" i="7" s="1"/>
  <c r="C26" i="7"/>
  <c r="K16" i="3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C18" i="18"/>
  <c r="N6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H20" i="52" l="1"/>
  <c r="G20" i="52"/>
  <c r="H20" i="44"/>
  <c r="I26" i="30"/>
  <c r="G26" i="30" s="1"/>
  <c r="D7" i="18"/>
  <c r="H26" i="40"/>
  <c r="G26" i="50"/>
  <c r="G26" i="38"/>
  <c r="G25" i="40"/>
  <c r="G20" i="40"/>
  <c r="G21" i="46"/>
  <c r="G26" i="48"/>
  <c r="D7" i="48"/>
  <c r="G21" i="34"/>
  <c r="D6" i="32"/>
  <c r="G25" i="46"/>
  <c r="G21" i="48"/>
  <c r="H19" i="51"/>
  <c r="G26" i="40"/>
  <c r="G25" i="32"/>
  <c r="G26" i="46"/>
  <c r="G26" i="36"/>
  <c r="G26" i="32"/>
  <c r="G25" i="30"/>
  <c r="H26" i="36"/>
  <c r="H25" i="44"/>
  <c r="H21" i="40"/>
  <c r="H27" i="51"/>
  <c r="H26" i="50"/>
  <c r="H26" i="46"/>
  <c r="H26" i="42"/>
  <c r="H26" i="38"/>
  <c r="H22" i="51"/>
  <c r="H21" i="48"/>
  <c r="H21" i="46"/>
  <c r="H25" i="40"/>
  <c r="G21" i="36"/>
  <c r="G25" i="50"/>
  <c r="G26" i="34"/>
  <c r="H26" i="44"/>
  <c r="I26" i="44"/>
  <c r="G26" i="44" s="1"/>
  <c r="I19" i="47"/>
  <c r="G19" i="47" s="1"/>
  <c r="G26" i="42"/>
  <c r="H26" i="48"/>
  <c r="G20" i="50"/>
  <c r="H26" i="32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G19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L7" i="3" s="1"/>
  <c r="D28" i="8"/>
  <c r="H6" i="3" s="1"/>
  <c r="L6" i="3" s="1"/>
  <c r="D28" i="7"/>
  <c r="D28" i="6"/>
  <c r="D28" i="5"/>
  <c r="H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K43" i="3" l="1"/>
  <c r="H19" i="3"/>
  <c r="D29" i="20"/>
  <c r="I18" i="3" s="1"/>
  <c r="H18" i="3"/>
  <c r="K44" i="3"/>
  <c r="H20" i="3"/>
  <c r="D29" i="11"/>
  <c r="I9" i="3" s="1"/>
  <c r="H9" i="3"/>
  <c r="L9" i="3" s="1"/>
  <c r="D29" i="10"/>
  <c r="I8" i="3" s="1"/>
  <c r="H8" i="3"/>
  <c r="L8" i="3" s="1"/>
  <c r="D29" i="19"/>
  <c r="I17" i="3" s="1"/>
  <c r="H17" i="3"/>
  <c r="L3" i="3"/>
  <c r="H26" i="3"/>
  <c r="D29" i="16"/>
  <c r="I14" i="3" s="1"/>
  <c r="H14" i="3"/>
  <c r="D29" i="26"/>
  <c r="I24" i="3" s="1"/>
  <c r="H24" i="3"/>
  <c r="D29" i="13"/>
  <c r="I11" i="3" s="1"/>
  <c r="H11" i="3"/>
  <c r="L11" i="3" s="1"/>
  <c r="D29" i="12"/>
  <c r="I10" i="3" s="1"/>
  <c r="H10" i="3"/>
  <c r="L10" i="3" s="1"/>
  <c r="D29" i="18"/>
  <c r="I16" i="3" s="1"/>
  <c r="H16" i="3"/>
  <c r="D29" i="17"/>
  <c r="I15" i="3" s="1"/>
  <c r="H15" i="3"/>
  <c r="D29" i="7"/>
  <c r="I5" i="3" s="1"/>
  <c r="H5" i="3"/>
  <c r="L5" i="3" s="1"/>
  <c r="D29" i="15"/>
  <c r="I13" i="3" s="1"/>
  <c r="H13" i="3"/>
  <c r="K47" i="3"/>
  <c r="H23" i="3"/>
  <c r="D29" i="23"/>
  <c r="I21" i="3" s="1"/>
  <c r="H21" i="3"/>
  <c r="L4" i="3"/>
  <c r="H25" i="3"/>
  <c r="L2" i="3"/>
  <c r="H27" i="3"/>
  <c r="D29" i="14"/>
  <c r="I12" i="3" s="1"/>
  <c r="H12" i="3"/>
  <c r="K46" i="3"/>
  <c r="H22" i="3"/>
  <c r="D29" i="4"/>
  <c r="I2" i="3" s="1"/>
  <c r="H2" i="3"/>
  <c r="N2" i="3" s="1"/>
  <c r="M25" i="3"/>
  <c r="H4" i="3"/>
  <c r="N4" i="3" s="1"/>
  <c r="D29" i="29"/>
  <c r="I27" i="3" s="1"/>
  <c r="N20" i="3"/>
  <c r="N31" i="3"/>
  <c r="N22" i="3"/>
  <c r="N33" i="3"/>
  <c r="N28" i="3"/>
  <c r="N25" i="3"/>
  <c r="N30" i="3"/>
  <c r="N23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15" i="3"/>
  <c r="K48" i="3"/>
  <c r="N21" i="3"/>
  <c r="D29" i="28"/>
  <c r="I26" i="3" s="1"/>
  <c r="D29" i="25"/>
  <c r="I23" i="3" s="1"/>
  <c r="D29" i="6"/>
  <c r="I4" i="3" s="1"/>
  <c r="M16" i="3"/>
  <c r="K14" i="3"/>
  <c r="N19" i="3"/>
  <c r="K13" i="3"/>
  <c r="K8" i="3"/>
  <c r="D29" i="9"/>
  <c r="I7" i="3" s="1"/>
  <c r="M17" i="3"/>
  <c r="D29" i="8"/>
  <c r="I6" i="3" s="1"/>
  <c r="K12" i="3"/>
  <c r="L22" i="3"/>
  <c r="K22" i="3"/>
  <c r="L20" i="3"/>
  <c r="K20" i="3"/>
  <c r="L26" i="3"/>
  <c r="K26" i="3"/>
  <c r="L19" i="3"/>
  <c r="L25" i="3"/>
  <c r="K25" i="3"/>
  <c r="D29" i="22"/>
  <c r="I20" i="3" s="1"/>
  <c r="L21" i="3"/>
  <c r="K21" i="3"/>
  <c r="D29" i="21"/>
  <c r="I19" i="3" s="1"/>
  <c r="K11" i="3"/>
  <c r="K3" i="3"/>
  <c r="M18" i="3"/>
  <c r="N17" i="3"/>
  <c r="M14" i="3"/>
  <c r="N14" i="3"/>
  <c r="M15" i="3"/>
  <c r="N15" i="3"/>
  <c r="K2" i="3" l="1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6" i="3"/>
  <c r="G7" i="3"/>
  <c r="G9" i="3"/>
  <c r="G10" i="3"/>
  <c r="G5" i="3"/>
  <c r="G8" i="3"/>
  <c r="G11" i="3"/>
  <c r="C14" i="13" l="1"/>
  <c r="C14" i="10"/>
  <c r="C14" i="7"/>
  <c r="C14" i="12"/>
  <c r="C14" i="11"/>
  <c r="C14" i="9"/>
  <c r="C14" i="8"/>
  <c r="C14" i="44"/>
  <c r="C14" i="33"/>
  <c r="C14" i="34"/>
  <c r="C14" i="45"/>
  <c r="C14" i="31"/>
  <c r="C14" i="39"/>
  <c r="C14" i="52"/>
  <c r="C14" i="51"/>
  <c r="C14" i="38"/>
  <c r="C14" i="42"/>
  <c r="C14" i="53"/>
  <c r="C14" i="43"/>
  <c r="G4" i="3"/>
  <c r="G3" i="3"/>
  <c r="G2" i="3"/>
  <c r="C14" i="6" l="1"/>
  <c r="C14" i="5"/>
  <c r="C14" i="4"/>
  <c r="C14" i="50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<sst xmlns="http://schemas.openxmlformats.org/spreadsheetml/2006/main" count="1331" uniqueCount="113">
  <si>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</si>
  <si>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</si>
  <si>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</si>
  <si>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</si>
  <si>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</si>
  <si>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</si>
  <si>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</si>
  <si>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</si>
  <si>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</si>
  <si>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</si>
  <si>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</si>
  <si>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</si>
  <si>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</si>
  <si>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</si>
  <si>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</si>
  <si>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</si>
  <si>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</si>
  <si>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</si>
  <si>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</si>
  <si>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</si>
  <si>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</si>
  <si>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</si>
  <si>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</si>
  <si>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</si>
  <si>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</si>
  <si>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</si>
  <si>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</si>
  <si>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</si>
  <si>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</si>
  <si>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</si>
  <si>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</si>
  <si>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</si>
  <si>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</si>
  <si>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</si>
  <si>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</si>
  <si>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</si>
  <si>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</si>
  <si>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</si>
  <si>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</si>
  <si>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</si>
  <si>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</si>
  <si>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</si>
  <si>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</si>
  <si>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</si>
  <si>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</si>
  <si>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</si>
  <si>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</si>
  <si>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</si>
  <si>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</si>
  <si>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</si>
  <si>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</si>
  <si>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</si>
  <si>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</si>
  <si>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</si>
  <si>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</si>
  <si>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</si>
  <si>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</si>
  <si>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</si>
  <si>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</si>
  <si>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</si>
  <si>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</si>
  <si>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</si>
  <si>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</si>
  <si>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</si>
  <si>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</si>
  <si>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</si>
  <si>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</si>
  <si>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</si>
  <si>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</si>
  <si>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</si>
  <si>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</si>
  <si>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</si>
  <si>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</si>
  <si>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</si>
  <si>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</si>
  <si>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</si>
  <si>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</si>
  <si>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</si>
  <si>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</si>
  <si>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</si>
  <si>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</si>
  <si>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</si>
  <si>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</si>
  <si>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</si>
  <si>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ZKO 648 Česká Třebová - Javorka</t>
  </si>
  <si>
    <t>Velikonoční Obéčko Česká Třebová</t>
  </si>
  <si>
    <t>Markéta Píšová</t>
  </si>
  <si>
    <t>Iveta Skalická</t>
  </si>
  <si>
    <t>Marta Hurtová</t>
  </si>
  <si>
    <t>Renata Zárubová</t>
  </si>
  <si>
    <t>Kristýna Pražáková</t>
  </si>
  <si>
    <t>Tomáš Pohanka</t>
  </si>
  <si>
    <t>Jaromír Zdražil</t>
  </si>
  <si>
    <t>Pavel Schiller</t>
  </si>
  <si>
    <t>Simona Hlávková</t>
  </si>
  <si>
    <t>Pavla Kratěnová</t>
  </si>
  <si>
    <t>Beáta Soukupová</t>
  </si>
  <si>
    <t>Nikola Sejkorová</t>
  </si>
  <si>
    <t>Sunny Loky Dream of joy</t>
  </si>
  <si>
    <t xml:space="preserve">Eddy Your Dream Come True </t>
  </si>
  <si>
    <t>Gaya Navy Mersey</t>
  </si>
  <si>
    <t xml:space="preserve">Fantastic Fay Bohutín </t>
  </si>
  <si>
    <t>Pasco Lusika</t>
  </si>
  <si>
    <t>Vingo Majorův háj</t>
  </si>
  <si>
    <t>Here Comes Hardy Origin</t>
  </si>
  <si>
    <t>Antigonon Makada</t>
  </si>
  <si>
    <t>Aida od Švancmberských dubu</t>
  </si>
  <si>
    <t xml:space="preserve">Cayapó Heart od Jezera Vápenice </t>
  </si>
  <si>
    <t>BOC</t>
  </si>
  <si>
    <t>SBT</t>
  </si>
  <si>
    <t>NO</t>
  </si>
  <si>
    <t>AUO</t>
  </si>
  <si>
    <t>MMO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</si>
</sst>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20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3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0" fontId="19" fillId="0" borderId="0" xfId="0" applyFont="1"/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14" fillId="14" borderId="0" xfId="5" applyFont="1" applyFill="1" applyAlignment="1">
      <alignment horizontal="center"/>
    </xf>
    <xf numFmtId="0" fontId="0" fillId="14" borderId="0" xfId="0" applyFill="1"/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  <xf numFmtId="164" fontId="2" fillId="14" borderId="0" xfId="5" applyFill="1" applyAlignment="1">
      <alignment horizontal="center"/>
    </xf>
    <xf numFmtId="164" fontId="6" fillId="14" borderId="0" xfId="5" applyFont="1" applyFill="1" applyAlignment="1">
      <alignment horizontal="left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topLeftCell="C1" workbookViewId="0">
      <selection activeCell="A11" sqref="A11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19921875" style="4" customWidth="1"/>
    <col min="4" max="4" width="26.69921875" style="4" bestFit="1" customWidth="1"/>
    <col min="5" max="5" width="8.5" style="4" customWidth="1"/>
    <col min="6" max="6" width="11" style="4" customWidth="1"/>
    <col min="7" max="7" width="8.09765625" style="4" customWidth="1"/>
    <col min="8" max="8" width="20.6992187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5">
        <v>1</v>
      </c>
      <c r="B2" s="67" t="s">
        <v>91</v>
      </c>
      <c r="C2" s="82" t="s">
        <v>98</v>
      </c>
      <c r="D2" s="67" t="s">
        <v>108</v>
      </c>
      <c r="E2" s="7" t="s">
        <v>17</v>
      </c>
      <c r="F2" s="8"/>
      <c r="H2" s="9" t="s">
        <v>7</v>
      </c>
      <c r="I2" s="84" t="s">
        <v>84</v>
      </c>
      <c r="J2" s="84"/>
      <c r="K2" s="84"/>
    </row>
    <row r="3" spans="1:11" ht="15.6" x14ac:dyDescent="0.3">
      <c r="A3" s="5">
        <v>2</v>
      </c>
      <c r="B3" s="67" t="s">
        <v>96</v>
      </c>
      <c r="C3" s="82" t="s">
        <v>99</v>
      </c>
      <c r="D3" s="67" t="s">
        <v>108</v>
      </c>
      <c r="E3" s="7" t="s">
        <v>17</v>
      </c>
      <c r="F3" s="8"/>
      <c r="H3" s="10" t="s">
        <v>8</v>
      </c>
      <c r="I3" s="85" t="s">
        <v>85</v>
      </c>
      <c r="J3" s="85"/>
      <c r="K3" s="85"/>
    </row>
    <row r="4" spans="1:11" ht="16.2" thickBot="1" x14ac:dyDescent="0.35">
      <c r="A4" s="5">
        <v>3</v>
      </c>
      <c r="B4" s="67" t="s">
        <v>97</v>
      </c>
      <c r="C4" s="82" t="s">
        <v>100</v>
      </c>
      <c r="D4" s="67" t="s">
        <v>108</v>
      </c>
      <c r="E4" s="7" t="s">
        <v>17</v>
      </c>
      <c r="F4" s="8"/>
      <c r="H4" s="11" t="s">
        <v>10</v>
      </c>
      <c r="I4" s="86">
        <v>45375</v>
      </c>
      <c r="J4" s="86"/>
      <c r="K4" s="86"/>
    </row>
    <row r="5" spans="1:11" ht="16.2" thickBot="1" x14ac:dyDescent="0.35">
      <c r="A5" s="5">
        <v>4</v>
      </c>
      <c r="B5" s="67" t="s">
        <v>88</v>
      </c>
      <c r="C5" s="82" t="s">
        <v>101</v>
      </c>
      <c r="D5" s="67" t="s">
        <v>109</v>
      </c>
      <c r="E5" s="7" t="s">
        <v>21</v>
      </c>
      <c r="F5" s="8"/>
    </row>
    <row r="6" spans="1:11" ht="18" x14ac:dyDescent="0.35">
      <c r="A6" s="5">
        <v>5</v>
      </c>
      <c r="B6" s="67" t="s">
        <v>89</v>
      </c>
      <c r="C6" s="67" t="s">
        <v>102</v>
      </c>
      <c r="D6" s="67" t="s">
        <v>108</v>
      </c>
      <c r="E6" s="7" t="s">
        <v>21</v>
      </c>
      <c r="F6" s="8"/>
      <c r="H6" s="87" t="s">
        <v>11</v>
      </c>
      <c r="I6" s="87"/>
      <c r="J6" s="87"/>
      <c r="K6" s="87"/>
    </row>
    <row r="7" spans="1:11" ht="15.6" x14ac:dyDescent="0.3">
      <c r="A7" s="5">
        <v>6</v>
      </c>
      <c r="B7" s="67" t="s">
        <v>94</v>
      </c>
      <c r="C7" s="67" t="s">
        <v>103</v>
      </c>
      <c r="D7" s="67" t="s">
        <v>110</v>
      </c>
      <c r="E7" s="7" t="s">
        <v>21</v>
      </c>
      <c r="F7" s="8"/>
      <c r="H7" s="12" t="s">
        <v>12</v>
      </c>
      <c r="I7" s="13" t="s">
        <v>86</v>
      </c>
      <c r="J7" s="14" t="s">
        <v>13</v>
      </c>
      <c r="K7" s="68" t="s">
        <v>14</v>
      </c>
    </row>
    <row r="8" spans="1:11" ht="16.2" thickBot="1" x14ac:dyDescent="0.35">
      <c r="A8" s="5">
        <v>7</v>
      </c>
      <c r="B8" s="67" t="s">
        <v>90</v>
      </c>
      <c r="C8" s="82" t="s">
        <v>104</v>
      </c>
      <c r="D8" s="67" t="s">
        <v>108</v>
      </c>
      <c r="E8" s="7" t="s">
        <v>21</v>
      </c>
      <c r="F8" s="8"/>
      <c r="H8" s="15" t="s">
        <v>15</v>
      </c>
      <c r="I8" s="16" t="s">
        <v>87</v>
      </c>
      <c r="J8" s="17" t="s">
        <v>16</v>
      </c>
      <c r="K8" s="69" t="s">
        <v>14</v>
      </c>
    </row>
    <row r="9" spans="1:11" ht="16.2" thickBot="1" x14ac:dyDescent="0.35">
      <c r="A9" s="5">
        <v>8</v>
      </c>
      <c r="B9" s="67" t="s">
        <v>93</v>
      </c>
      <c r="C9" s="82" t="s">
        <v>105</v>
      </c>
      <c r="D9" s="67" t="s">
        <v>111</v>
      </c>
      <c r="E9" s="7" t="s">
        <v>21</v>
      </c>
      <c r="F9" s="8"/>
    </row>
    <row r="10" spans="1:11" ht="18" x14ac:dyDescent="0.35">
      <c r="A10" s="5">
        <v>9</v>
      </c>
      <c r="B10" s="67" t="s">
        <v>92</v>
      </c>
      <c r="C10" s="82" t="s">
        <v>106</v>
      </c>
      <c r="D10" s="67" t="s">
        <v>112</v>
      </c>
      <c r="E10" s="7" t="s">
        <v>21</v>
      </c>
      <c r="F10" s="8"/>
      <c r="H10" s="88" t="s">
        <v>18</v>
      </c>
      <c r="I10" s="88"/>
      <c r="J10" s="88"/>
      <c r="K10" s="88"/>
    </row>
    <row r="11" spans="1:11" ht="15.6" x14ac:dyDescent="0.3">
      <c r="A11" s="5">
        <v>10</v>
      </c>
      <c r="B11" s="67" t="s">
        <v>95</v>
      </c>
      <c r="C11" s="82" t="s">
        <v>107</v>
      </c>
      <c r="D11" s="67" t="s">
        <v>111</v>
      </c>
      <c r="E11" s="7" t="s">
        <v>21</v>
      </c>
      <c r="F11" s="8"/>
      <c r="H11" s="18" t="s">
        <v>12</v>
      </c>
      <c r="I11" s="13" t="s">
        <v>86</v>
      </c>
      <c r="J11" s="19" t="s">
        <v>13</v>
      </c>
      <c r="K11" s="68" t="s">
        <v>14</v>
      </c>
    </row>
    <row r="12" spans="1:11" ht="16.2" thickBot="1" x14ac:dyDescent="0.35">
      <c r="A12" s="5"/>
      <c r="B12" s="67"/>
      <c r="C12" s="67"/>
      <c r="D12" s="67"/>
      <c r="E12" s="7"/>
      <c r="F12" s="8"/>
      <c r="H12" s="20" t="s">
        <v>15</v>
      </c>
      <c r="I12" s="16" t="s">
        <v>87</v>
      </c>
      <c r="J12" s="21" t="s">
        <v>16</v>
      </c>
      <c r="K12" s="69" t="s">
        <v>14</v>
      </c>
    </row>
    <row r="13" spans="1:11" ht="16.2" thickBot="1" x14ac:dyDescent="0.35">
      <c r="A13" s="5"/>
      <c r="B13" s="67"/>
      <c r="C13" s="67"/>
      <c r="D13" s="67"/>
      <c r="E13" s="7"/>
      <c r="F13" s="8"/>
    </row>
    <row r="14" spans="1:11" ht="18" x14ac:dyDescent="0.35">
      <c r="A14" s="5"/>
      <c r="B14" s="67"/>
      <c r="C14" s="67"/>
      <c r="D14" s="67"/>
      <c r="E14" s="7"/>
      <c r="F14" s="8"/>
      <c r="H14" s="89" t="s">
        <v>19</v>
      </c>
      <c r="I14" s="89"/>
      <c r="J14" s="89"/>
      <c r="K14" s="89"/>
    </row>
    <row r="15" spans="1:11" ht="15.6" x14ac:dyDescent="0.3">
      <c r="A15" s="5"/>
      <c r="B15" s="67"/>
      <c r="C15" s="67"/>
      <c r="D15" s="67"/>
      <c r="E15" s="7"/>
      <c r="F15" s="8"/>
      <c r="H15" s="22" t="s">
        <v>12</v>
      </c>
      <c r="I15" s="13"/>
      <c r="J15" s="23" t="s">
        <v>13</v>
      </c>
      <c r="K15" s="68" t="s">
        <v>14</v>
      </c>
    </row>
    <row r="16" spans="1:11" ht="16.2" thickBot="1" x14ac:dyDescent="0.35">
      <c r="A16" s="5"/>
      <c r="B16" s="67"/>
      <c r="C16" s="67"/>
      <c r="D16" s="67"/>
      <c r="E16" s="7"/>
      <c r="F16" s="8"/>
      <c r="H16" s="24" t="s">
        <v>15</v>
      </c>
      <c r="I16" s="16"/>
      <c r="J16" s="25" t="s">
        <v>16</v>
      </c>
      <c r="K16" s="69" t="s">
        <v>14</v>
      </c>
    </row>
    <row r="17" spans="1:11" ht="16.2" thickBot="1" x14ac:dyDescent="0.35">
      <c r="A17" s="5"/>
      <c r="B17" s="67"/>
      <c r="C17" s="67"/>
      <c r="D17" s="67"/>
      <c r="E17" s="7"/>
      <c r="F17" s="8"/>
    </row>
    <row r="18" spans="1:11" ht="18" x14ac:dyDescent="0.35">
      <c r="A18" s="5"/>
      <c r="B18" s="67"/>
      <c r="C18" s="67"/>
      <c r="D18" s="67"/>
      <c r="E18" s="7"/>
      <c r="F18" s="8"/>
      <c r="H18" s="83" t="s">
        <v>20</v>
      </c>
      <c r="I18" s="83"/>
      <c r="J18" s="83"/>
      <c r="K18" s="83"/>
    </row>
    <row r="19" spans="1:11" ht="15.6" x14ac:dyDescent="0.3">
      <c r="A19" s="5"/>
      <c r="B19" s="67"/>
      <c r="C19" s="67"/>
      <c r="D19" s="67"/>
      <c r="E19" s="7"/>
      <c r="F19" s="8"/>
      <c r="H19" s="26" t="s">
        <v>12</v>
      </c>
      <c r="I19" s="13"/>
      <c r="J19" s="27" t="s">
        <v>13</v>
      </c>
      <c r="K19" s="68" t="s">
        <v>14</v>
      </c>
    </row>
    <row r="20" spans="1:11" ht="16.2" thickBot="1" x14ac:dyDescent="0.35">
      <c r="A20" s="5"/>
      <c r="B20" s="67"/>
      <c r="C20" s="67"/>
      <c r="D20" s="67"/>
      <c r="E20" s="7"/>
      <c r="F20" s="8"/>
      <c r="H20" s="28" t="s">
        <v>15</v>
      </c>
      <c r="I20" s="16"/>
      <c r="J20" s="29" t="s">
        <v>16</v>
      </c>
      <c r="K20" s="69" t="s">
        <v>14</v>
      </c>
    </row>
    <row r="21" spans="1:11" ht="15.6" x14ac:dyDescent="0.3">
      <c r="A21" s="5"/>
      <c r="B21" s="67"/>
      <c r="C21" s="67"/>
      <c r="D21" s="67"/>
      <c r="E21" s="7"/>
      <c r="F21" s="8"/>
    </row>
    <row r="22" spans="1:11" ht="15.6" x14ac:dyDescent="0.3">
      <c r="A22" s="5"/>
      <c r="B22" s="67"/>
      <c r="C22" s="67"/>
      <c r="D22" s="67"/>
      <c r="E22" s="7"/>
      <c r="F22" s="8"/>
    </row>
    <row r="23" spans="1:11" ht="15.6" x14ac:dyDescent="0.3">
      <c r="A23" s="5"/>
      <c r="B23" s="67"/>
      <c r="C23" s="67"/>
      <c r="D23" s="67"/>
      <c r="E23" s="7"/>
      <c r="F23" s="8"/>
      <c r="H23" s="30" t="s">
        <v>22</v>
      </c>
    </row>
    <row r="24" spans="1:11" ht="15.6" x14ac:dyDescent="0.3">
      <c r="A24" s="5"/>
      <c r="B24" s="67"/>
      <c r="C24" s="67"/>
      <c r="D24" s="67"/>
      <c r="E24" s="7"/>
      <c r="F24" s="8"/>
      <c r="H24" s="31" t="s">
        <v>23</v>
      </c>
    </row>
    <row r="25" spans="1:11" ht="15.6" x14ac:dyDescent="0.3">
      <c r="A25" s="5"/>
      <c r="B25" s="67"/>
      <c r="C25" s="67"/>
      <c r="D25" s="67"/>
      <c r="E25" s="7"/>
      <c r="F25" s="8"/>
      <c r="H25" s="31" t="s">
        <v>24</v>
      </c>
    </row>
    <row r="26" spans="1:11" ht="15.6" x14ac:dyDescent="0.3">
      <c r="A26" s="5"/>
      <c r="B26" s="67"/>
      <c r="C26" s="67"/>
      <c r="D26" s="67"/>
      <c r="E26" s="7"/>
      <c r="F26" s="8"/>
      <c r="H26" s="31" t="s">
        <v>25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4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Markéta Píšová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Iveta Skalická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Startovka!B8</f>
        <v>Kristýna Pražáková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Startovka!C8</f>
        <v>Here Comes Hardy Origin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Startovka!D8</f>
        <v>BOC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Startovka!A8</f>
        <v>7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Startovka!E8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Výsledky!G8</f>
        <v>5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Markéta Píšová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8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24</v>
      </c>
      <c r="H20" s="64">
        <f t="shared" si="0"/>
        <v>24</v>
      </c>
      <c r="I20" s="64">
        <f t="shared" si="1"/>
        <v>12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30</v>
      </c>
      <c r="H22" s="64">
        <f t="shared" si="0"/>
        <v>30</v>
      </c>
      <c r="I22" s="64">
        <f t="shared" si="1"/>
        <v>15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8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16</v>
      </c>
      <c r="H26" s="64">
        <f t="shared" si="0"/>
        <v>16</v>
      </c>
      <c r="I26" s="64">
        <f t="shared" si="1"/>
        <v>8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168</v>
      </c>
      <c r="E28" s="102"/>
      <c r="F28" s="102"/>
      <c r="G28" s="102"/>
      <c r="H28" s="64">
        <f>SUM(G18:G27)</f>
        <v>168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Markéta Píšová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Iveta Skalická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Startovka!B9</f>
        <v>Pavel Schiller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Startovka!C9</f>
        <v>Antigonon Makada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Startovka!D9</f>
        <v>AUO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Startovka!A9</f>
        <v>8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Startovka!E9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Výsledky!G9</f>
        <v>7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Markéta Píšová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5.5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22</v>
      </c>
      <c r="H19" s="64">
        <f t="shared" si="0"/>
        <v>22</v>
      </c>
      <c r="I19" s="64">
        <f t="shared" si="1"/>
        <v>11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7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21</v>
      </c>
      <c r="H20" s="64">
        <f t="shared" si="0"/>
        <v>21</v>
      </c>
      <c r="I20" s="64">
        <f t="shared" si="1"/>
        <v>10.5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20</v>
      </c>
      <c r="H23" s="64">
        <f t="shared" si="0"/>
        <v>20</v>
      </c>
      <c r="I23" s="64">
        <f t="shared" si="1"/>
        <v>10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7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14</v>
      </c>
      <c r="H26" s="64">
        <f t="shared" si="0"/>
        <v>14</v>
      </c>
      <c r="I26" s="64">
        <f t="shared" si="1"/>
        <v>7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77</v>
      </c>
      <c r="E28" s="102"/>
      <c r="F28" s="102"/>
      <c r="G28" s="102"/>
      <c r="H28" s="64">
        <f>SUM(G18:G27)</f>
        <v>77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Markéta Píšová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Iveta Skalická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Startovka!B10</f>
        <v>Jaromír Zdražil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Startovka!C10</f>
        <v>Aida od Švancmberských dubu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Startovka!D10</f>
        <v>MMO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Startovka!A10</f>
        <v>9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Startovka!E10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Výsledky!G10</f>
        <v>6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Markéta Píšová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5.5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22</v>
      </c>
      <c r="H19" s="64">
        <f t="shared" si="0"/>
        <v>22</v>
      </c>
      <c r="I19" s="64">
        <f t="shared" si="1"/>
        <v>11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6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18</v>
      </c>
      <c r="H20" s="64">
        <f t="shared" si="0"/>
        <v>18</v>
      </c>
      <c r="I20" s="64">
        <f t="shared" si="1"/>
        <v>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6.5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26</v>
      </c>
      <c r="H22" s="64">
        <f t="shared" si="0"/>
        <v>26</v>
      </c>
      <c r="I22" s="64">
        <f t="shared" si="1"/>
        <v>13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7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14</v>
      </c>
      <c r="H26" s="64">
        <f t="shared" si="0"/>
        <v>14</v>
      </c>
      <c r="I26" s="64">
        <f t="shared" si="1"/>
        <v>7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110</v>
      </c>
      <c r="E28" s="102"/>
      <c r="F28" s="102"/>
      <c r="G28" s="102"/>
      <c r="H28" s="64">
        <f>SUM(G18:G27)</f>
        <v>110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7"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Markéta Píšová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Iveta Skalická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Startovka!B11</f>
        <v>Pavla Kratěnová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Startovka!C11</f>
        <v xml:space="preserve">Cayapó Heart od Jezera Vápenice 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Startovka!D11</f>
        <v>AUO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Startovka!A11</f>
        <v>10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Startovka!E11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Výsledky!G11</f>
        <v>2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Markéta Píšová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7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28</v>
      </c>
      <c r="H19" s="64">
        <f t="shared" si="0"/>
        <v>28</v>
      </c>
      <c r="I19" s="64">
        <f t="shared" si="1"/>
        <v>14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9.5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28.5</v>
      </c>
      <c r="H20" s="64">
        <f t="shared" si="0"/>
        <v>28.5</v>
      </c>
      <c r="I20" s="64">
        <f t="shared" si="1"/>
        <v>14.25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10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40</v>
      </c>
      <c r="H21" s="64">
        <f t="shared" si="0"/>
        <v>40</v>
      </c>
      <c r="I21" s="64">
        <f t="shared" si="1"/>
        <v>20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38</v>
      </c>
      <c r="H22" s="64">
        <f t="shared" si="0"/>
        <v>38</v>
      </c>
      <c r="I22" s="64">
        <f t="shared" si="1"/>
        <v>19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6.5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26</v>
      </c>
      <c r="H23" s="64">
        <f t="shared" si="0"/>
        <v>26</v>
      </c>
      <c r="I23" s="64">
        <f t="shared" si="1"/>
        <v>13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8.5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34</v>
      </c>
      <c r="H25" s="64">
        <f t="shared" si="0"/>
        <v>34</v>
      </c>
      <c r="I25" s="64">
        <f t="shared" si="1"/>
        <v>17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276.5</v>
      </c>
      <c r="E28" s="102"/>
      <c r="F28" s="102"/>
      <c r="G28" s="102"/>
      <c r="H28" s="64">
        <f>SUM(G18:G27)</f>
        <v>276.5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Startovka!B12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Startovka!C12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Startovka!D12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Startovka!A12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Startovka!E12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Výsledky!G12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Startovka!B13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Startovka!C13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Startovka!D13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Startovka!A13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Startovka!E13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Výsledky!G13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Startovka!B14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Startovka!C14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Startovka!D14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Startovka!A14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Startovka!E14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Výsledky!G14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Startovka!B15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Startovka!C15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Startovka!D15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Startovka!A15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Startovka!E15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Výsledky!G15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Startovka!B16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Startovka!C16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Startovka!D16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Startovka!A16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Startovka!E16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Výsledky!G16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Startovka!B17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Startovka!C17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Startovka!D17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Startovka!A17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Startovka!E17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Výsledky!G17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workbookViewId="0">
      <selection activeCell="F18" sqref="F18"/>
    </sheetView>
  </sheetViews>
  <sheetFormatPr defaultRowHeight="14.4" x14ac:dyDescent="0.3"/>
  <cols>
    <col min="1" max="1" width="6.6992187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1992187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69921875" style="4" bestFit="1" customWidth="1"/>
    <col min="11" max="11" width="5.3984375" style="4" customWidth="1"/>
    <col min="12" max="12" width="0.6992187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90" t="s">
        <v>11</v>
      </c>
      <c r="B1" s="90"/>
      <c r="C1" s="90"/>
      <c r="E1" s="90" t="s">
        <v>18</v>
      </c>
      <c r="F1" s="90"/>
      <c r="G1" s="90"/>
      <c r="I1" s="90" t="s">
        <v>19</v>
      </c>
      <c r="J1" s="90"/>
      <c r="K1" s="90"/>
      <c r="M1" s="90" t="s">
        <v>20</v>
      </c>
      <c r="N1" s="90"/>
      <c r="O1" s="90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30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30</v>
      </c>
      <c r="G3" s="34">
        <f>IF(F3="Celkový dojem",2,IF(F3="Odložení vsedě ve skupině",3,IF(F3="Odložení za pochodu",3,4)))</f>
        <v>3</v>
      </c>
      <c r="I3" s="37">
        <v>1</v>
      </c>
      <c r="J3" s="38"/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/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3</v>
      </c>
    </row>
    <row r="4" spans="1:15" ht="15.6" x14ac:dyDescent="0.3">
      <c r="A4" s="37">
        <v>2</v>
      </c>
      <c r="B4" s="38" t="s">
        <v>34</v>
      </c>
      <c r="C4" s="34">
        <f>IF(B4="Celkový dojem",2,IF(B4="Přivolání",4,IF(B4="Ovladatelnost na dálku",4,IF(B4="Držení aportovací činky",4,3))))</f>
        <v>4</v>
      </c>
      <c r="D4" s="36"/>
      <c r="E4" s="37">
        <v>2</v>
      </c>
      <c r="F4" s="38" t="s">
        <v>34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/>
      <c r="K4" s="37">
        <f t="shared" ref="K4:K12" si="1">IF(J4="Celkový dojem",2,IF(J4="Chůze u nohy",4,IF(J4="Ovladatelnost na dálku",4,IF(J4="Vyslání do čtverce, položení a přivolání",4,3))))</f>
        <v>3</v>
      </c>
      <c r="M4" s="37">
        <v>2</v>
      </c>
      <c r="N4" s="38"/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3</v>
      </c>
    </row>
    <row r="5" spans="1:15" ht="15.6" x14ac:dyDescent="0.3">
      <c r="A5" s="37">
        <v>3</v>
      </c>
      <c r="B5" s="38" t="s">
        <v>74</v>
      </c>
      <c r="C5" s="34">
        <f t="shared" ref="C5:C12" si="3">IF(B5="Celkový dojem",2,IF(B5="Přivolání",4,IF(B5="Ovladatelnost na dálku",4,IF(B5="Držení aportovací činky",4,3))))</f>
        <v>3</v>
      </c>
      <c r="D5" s="36"/>
      <c r="E5" s="37">
        <v>3</v>
      </c>
      <c r="F5" s="38" t="s">
        <v>77</v>
      </c>
      <c r="G5" s="34">
        <f t="shared" si="0"/>
        <v>3</v>
      </c>
      <c r="I5" s="37">
        <v>3</v>
      </c>
      <c r="J5" s="38"/>
      <c r="K5" s="37">
        <f t="shared" si="1"/>
        <v>3</v>
      </c>
      <c r="M5" s="37">
        <v>3</v>
      </c>
      <c r="N5" s="38"/>
      <c r="O5" s="37">
        <f t="shared" si="2"/>
        <v>3</v>
      </c>
    </row>
    <row r="6" spans="1:15" ht="15.6" x14ac:dyDescent="0.3">
      <c r="A6" s="37">
        <v>4</v>
      </c>
      <c r="B6" s="38" t="s">
        <v>39</v>
      </c>
      <c r="C6" s="34">
        <f t="shared" si="3"/>
        <v>3</v>
      </c>
      <c r="D6" s="36"/>
      <c r="E6" s="37">
        <v>4</v>
      </c>
      <c r="F6" s="38" t="s">
        <v>40</v>
      </c>
      <c r="G6" s="34">
        <f t="shared" si="0"/>
        <v>4</v>
      </c>
      <c r="I6" s="37">
        <v>4</v>
      </c>
      <c r="J6" s="38"/>
      <c r="K6" s="37">
        <f t="shared" si="1"/>
        <v>3</v>
      </c>
      <c r="M6" s="37">
        <v>4</v>
      </c>
      <c r="N6" s="38"/>
      <c r="O6" s="37">
        <f t="shared" si="2"/>
        <v>3</v>
      </c>
    </row>
    <row r="7" spans="1:15" ht="15.6" x14ac:dyDescent="0.3">
      <c r="A7" s="37">
        <v>5</v>
      </c>
      <c r="B7" s="38" t="s">
        <v>32</v>
      </c>
      <c r="C7" s="34">
        <f t="shared" si="3"/>
        <v>3</v>
      </c>
      <c r="D7" s="36"/>
      <c r="E7" s="37">
        <v>5</v>
      </c>
      <c r="F7" s="38" t="s">
        <v>32</v>
      </c>
      <c r="G7" s="34">
        <f t="shared" si="0"/>
        <v>4</v>
      </c>
      <c r="I7" s="37">
        <v>5</v>
      </c>
      <c r="J7" s="38"/>
      <c r="K7" s="37">
        <f t="shared" si="1"/>
        <v>3</v>
      </c>
      <c r="M7" s="37">
        <v>5</v>
      </c>
      <c r="N7" s="38"/>
      <c r="O7" s="37">
        <f t="shared" si="2"/>
        <v>3</v>
      </c>
    </row>
    <row r="8" spans="1:15" ht="15.6" x14ac:dyDescent="0.3">
      <c r="A8" s="37">
        <v>6</v>
      </c>
      <c r="B8" s="38" t="s">
        <v>36</v>
      </c>
      <c r="C8" s="34">
        <f t="shared" si="3"/>
        <v>3</v>
      </c>
      <c r="D8" s="36"/>
      <c r="E8" s="37">
        <v>6</v>
      </c>
      <c r="F8" s="38" t="s">
        <v>70</v>
      </c>
      <c r="G8" s="34">
        <f t="shared" si="0"/>
        <v>4</v>
      </c>
      <c r="I8" s="37">
        <v>6</v>
      </c>
      <c r="J8" s="38"/>
      <c r="K8" s="37">
        <f t="shared" si="1"/>
        <v>3</v>
      </c>
      <c r="M8" s="37">
        <v>6</v>
      </c>
      <c r="N8" s="38"/>
      <c r="O8" s="37">
        <f t="shared" si="2"/>
        <v>3</v>
      </c>
    </row>
    <row r="9" spans="1:15" ht="15.6" x14ac:dyDescent="0.3">
      <c r="A9" s="37">
        <v>7</v>
      </c>
      <c r="B9" s="38" t="s">
        <v>33</v>
      </c>
      <c r="C9" s="34">
        <f t="shared" si="3"/>
        <v>4</v>
      </c>
      <c r="D9" s="36"/>
      <c r="E9" s="37">
        <v>7</v>
      </c>
      <c r="F9" s="38" t="s">
        <v>33</v>
      </c>
      <c r="G9" s="34">
        <f t="shared" si="0"/>
        <v>4</v>
      </c>
      <c r="I9" s="37">
        <v>7</v>
      </c>
      <c r="J9" s="38"/>
      <c r="K9" s="37">
        <f t="shared" si="1"/>
        <v>3</v>
      </c>
      <c r="M9" s="37">
        <v>7</v>
      </c>
      <c r="N9" s="38"/>
      <c r="O9" s="37">
        <f t="shared" si="2"/>
        <v>3</v>
      </c>
    </row>
    <row r="10" spans="1:15" ht="15.6" x14ac:dyDescent="0.3">
      <c r="A10" s="37">
        <v>8</v>
      </c>
      <c r="B10" s="38" t="s">
        <v>75</v>
      </c>
      <c r="C10" s="34">
        <f t="shared" si="3"/>
        <v>4</v>
      </c>
      <c r="D10" s="36"/>
      <c r="E10" s="76">
        <v>8</v>
      </c>
      <c r="F10" s="77" t="s">
        <v>81</v>
      </c>
      <c r="G10" s="34">
        <f t="shared" si="0"/>
        <v>4</v>
      </c>
      <c r="I10" s="37">
        <v>8</v>
      </c>
      <c r="J10" s="38"/>
      <c r="K10" s="37">
        <f t="shared" si="1"/>
        <v>3</v>
      </c>
      <c r="M10" s="37">
        <v>8</v>
      </c>
      <c r="N10" s="38"/>
      <c r="O10" s="37">
        <f t="shared" si="2"/>
        <v>3</v>
      </c>
    </row>
    <row r="11" spans="1:15" ht="15.6" x14ac:dyDescent="0.3">
      <c r="A11" s="76">
        <v>9</v>
      </c>
      <c r="B11" s="77" t="s">
        <v>76</v>
      </c>
      <c r="C11" s="34">
        <f t="shared" si="3"/>
        <v>3</v>
      </c>
      <c r="D11" s="36"/>
      <c r="E11" s="80">
        <v>9</v>
      </c>
      <c r="F11" s="81" t="s">
        <v>41</v>
      </c>
      <c r="G11" s="34">
        <f t="shared" si="0"/>
        <v>2</v>
      </c>
      <c r="I11" s="37">
        <v>9</v>
      </c>
      <c r="J11" s="38"/>
      <c r="K11" s="37">
        <f t="shared" si="1"/>
        <v>3</v>
      </c>
      <c r="M11" s="37">
        <v>9</v>
      </c>
      <c r="N11" s="38"/>
      <c r="O11" s="37">
        <f t="shared" si="2"/>
        <v>3</v>
      </c>
    </row>
    <row r="12" spans="1:15" ht="15.6" x14ac:dyDescent="0.3">
      <c r="A12" s="80">
        <v>10</v>
      </c>
      <c r="B12" s="81" t="s">
        <v>41</v>
      </c>
      <c r="C12" s="34">
        <f t="shared" si="3"/>
        <v>2</v>
      </c>
      <c r="D12" s="36"/>
      <c r="E12" s="78" t="s">
        <v>44</v>
      </c>
      <c r="F12" s="79"/>
      <c r="G12" s="78"/>
      <c r="I12" s="37">
        <v>10</v>
      </c>
      <c r="J12" s="38"/>
      <c r="K12" s="37">
        <f t="shared" si="1"/>
        <v>3</v>
      </c>
      <c r="M12" s="37">
        <v>10</v>
      </c>
      <c r="N12" s="38"/>
      <c r="O12" s="37">
        <f t="shared" si="2"/>
        <v>3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Startovka!B18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Startovka!C18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Startovka!D18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Startovka!A18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Startovka!E18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Výsledky!G18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Startovka!B19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Startovka!C19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Startovka!D19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Startovka!A19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Startovka!E19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Výsledky!G19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Startovka!D22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Startovka!A22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Startovka!E22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Výsledky!G22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Startovka!D23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Startovka!A23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Startovka!E23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Výsledky!G23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Startovka!D24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Startovka!A24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Startovka!E24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Výsledky!G24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Startovka!D25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Startovka!A25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Startovka!E25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Výsledky!G25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Startovka!D26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Startovka!A26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Startovka!E26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Výsledky!G26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Startovka!D27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Startovka!A27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Startovka!E27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Výsledky!G27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workbookViewId="0">
      <selection activeCell="A2" sqref="A2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69921875" style="4" customWidth="1"/>
    <col min="5" max="5" width="8.19921875" style="4" customWidth="1"/>
    <col min="6" max="6" width="35.59765625" style="4" customWidth="1"/>
    <col min="7" max="7" width="8.69921875" style="4" customWidth="1"/>
    <col min="8" max="8" width="11.3984375" style="4" customWidth="1"/>
    <col min="9" max="9" width="13.6992187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Tomáš Pohanka</v>
      </c>
      <c r="C2" s="70" t="str">
        <f>Startovka!C2</f>
        <v>Sunny Loky Dream of joy</v>
      </c>
      <c r="D2" s="70" t="str">
        <f>Startovka!D2</f>
        <v>BOC</v>
      </c>
      <c r="E2" s="70" t="str">
        <f>Startovka!E2</f>
        <v>OB-Z</v>
      </c>
      <c r="F2" s="70" t="str">
        <f>Startovka!I3</f>
        <v>Velikonoční Obéčko Česká Třebová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3</v>
      </c>
      <c r="H2" s="72">
        <f>'1'!D28</f>
        <v>263.5</v>
      </c>
      <c r="I2" s="73" t="str">
        <f>'1'!D29</f>
        <v>Výborně</v>
      </c>
      <c r="J2" s="41"/>
      <c r="K2" s="43">
        <f t="shared" ref="K2:K33" si="1">IF(E2="OB-Z",(H2)," ")</f>
        <v>263.5</v>
      </c>
      <c r="L2" s="43" t="str">
        <f t="shared" ref="L2:L33" si="2">IF(E2="OB1",(H2)," ")</f>
        <v xml:space="preserve"> </v>
      </c>
      <c r="M2" s="43" t="str">
        <f t="shared" ref="M2:M33" si="3">IF(E2="OB2",(H2)," ")</f>
        <v xml:space="preserve"> 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Startovka!A3</f>
        <v>2</v>
      </c>
      <c r="B3" s="70" t="str">
        <f>Startovka!B3</f>
        <v>Beáta Soukupová</v>
      </c>
      <c r="C3" s="70" t="str">
        <f>Startovka!C3</f>
        <v xml:space="preserve">Eddy Your Dream Come True </v>
      </c>
      <c r="D3" s="70" t="str">
        <f>Startovka!D3</f>
        <v>BOC</v>
      </c>
      <c r="E3" s="70" t="str">
        <f>Startovka!E3</f>
        <v>OB-Z</v>
      </c>
      <c r="F3" s="70" t="str">
        <f>Startovka!I3</f>
        <v>Velikonoční Obéčko Česká Třebová</v>
      </c>
      <c r="G3" s="70">
        <f t="shared" si="0"/>
        <v>1</v>
      </c>
      <c r="H3" s="74">
        <f>'2'!D28</f>
        <v>292</v>
      </c>
      <c r="I3" s="75" t="str">
        <f>'2'!D29</f>
        <v>Výborně</v>
      </c>
      <c r="J3" s="41"/>
      <c r="K3" s="43">
        <f t="shared" si="1"/>
        <v>292</v>
      </c>
      <c r="L3" s="43" t="str">
        <f t="shared" si="2"/>
        <v xml:space="preserve"> </v>
      </c>
      <c r="M3" s="43" t="str">
        <f t="shared" si="3"/>
        <v xml:space="preserve"> </v>
      </c>
      <c r="N3" s="43" t="str">
        <f t="shared" si="4"/>
        <v xml:space="preserve"> </v>
      </c>
      <c r="O3" s="41"/>
    </row>
    <row r="4" spans="1:15" x14ac:dyDescent="0.3">
      <c r="A4" s="70">
        <f>Startovka!A4</f>
        <v>3</v>
      </c>
      <c r="B4" s="70" t="str">
        <f>Startovka!B4</f>
        <v>Nikola Sejkorová</v>
      </c>
      <c r="C4" s="70" t="str">
        <f>Startovka!C4</f>
        <v>Gaya Navy Mersey</v>
      </c>
      <c r="D4" s="70" t="str">
        <f>Startovka!D4</f>
        <v>BOC</v>
      </c>
      <c r="E4" s="70" t="str">
        <f>Startovka!E4</f>
        <v>OB-Z</v>
      </c>
      <c r="F4" s="70" t="str">
        <f>Startovka!I3</f>
        <v>Velikonoční Obéčko Česká Třebová</v>
      </c>
      <c r="G4" s="71">
        <f t="shared" si="0"/>
        <v>2</v>
      </c>
      <c r="H4" s="72">
        <f>'3'!D28</f>
        <v>289</v>
      </c>
      <c r="I4" s="75" t="str">
        <f>'3'!D29</f>
        <v>Výborně</v>
      </c>
      <c r="J4" s="41"/>
      <c r="K4" s="43">
        <f t="shared" si="1"/>
        <v>289</v>
      </c>
      <c r="L4" s="43" t="str">
        <f t="shared" si="2"/>
        <v xml:space="preserve"> </v>
      </c>
      <c r="M4" s="43" t="str">
        <f t="shared" si="3"/>
        <v xml:space="preserve"> </v>
      </c>
      <c r="N4" s="43" t="str">
        <f t="shared" si="4"/>
        <v xml:space="preserve"> </v>
      </c>
      <c r="O4" s="41"/>
    </row>
    <row r="5" spans="1:15" x14ac:dyDescent="0.3">
      <c r="A5" s="70">
        <f>Startovka!A5</f>
        <v>4</v>
      </c>
      <c r="B5" s="70" t="str">
        <f>Startovka!B5</f>
        <v>Marta Hurtová</v>
      </c>
      <c r="C5" s="70" t="str">
        <f>Startovka!C5</f>
        <v xml:space="preserve">Fantastic Fay Bohutín </v>
      </c>
      <c r="D5" s="70" t="str">
        <f>Startovka!D5</f>
        <v>SBT</v>
      </c>
      <c r="E5" s="70" t="str">
        <f>Startovka!E5</f>
        <v>OB1</v>
      </c>
      <c r="F5" s="70" t="str">
        <f>Startovka!I3</f>
        <v>Velikonoční Obéčko Česká Třebová</v>
      </c>
      <c r="G5" s="70">
        <f t="shared" si="0"/>
        <v>4</v>
      </c>
      <c r="H5" s="74">
        <f>'4'!D28</f>
        <v>173</v>
      </c>
      <c r="I5" s="75" t="str">
        <f>'4'!D29</f>
        <v>Nehodnocen</v>
      </c>
      <c r="J5" s="41"/>
      <c r="K5" s="43" t="str">
        <f t="shared" si="1"/>
        <v xml:space="preserve"> </v>
      </c>
      <c r="L5" s="43">
        <f t="shared" si="2"/>
        <v>173</v>
      </c>
      <c r="M5" s="43" t="str">
        <f t="shared" si="3"/>
        <v xml:space="preserve"> </v>
      </c>
      <c r="N5" s="43" t="str">
        <f t="shared" si="4"/>
        <v xml:space="preserve"> </v>
      </c>
      <c r="O5" s="41"/>
    </row>
    <row r="6" spans="1:15" x14ac:dyDescent="0.3">
      <c r="A6" s="70">
        <f>Startovka!A6</f>
        <v>5</v>
      </c>
      <c r="B6" s="70" t="str">
        <f>Startovka!B6</f>
        <v>Renata Zárubová</v>
      </c>
      <c r="C6" s="70" t="str">
        <f>Startovka!C6</f>
        <v>Pasco Lusika</v>
      </c>
      <c r="D6" s="70" t="str">
        <f>Startovka!D6</f>
        <v>BOC</v>
      </c>
      <c r="E6" s="70" t="str">
        <f>Startovka!E6</f>
        <v>OB1</v>
      </c>
      <c r="F6" s="70" t="str">
        <f>Startovka!I3</f>
        <v>Velikonoční Obéčko Česká Třebová</v>
      </c>
      <c r="G6" s="71">
        <f t="shared" si="0"/>
        <v>1</v>
      </c>
      <c r="H6" s="72">
        <f>'5'!D28</f>
        <v>291.5</v>
      </c>
      <c r="I6" s="75" t="str">
        <f>'5'!D29</f>
        <v>Výborně</v>
      </c>
      <c r="J6" s="41"/>
      <c r="K6" s="43" t="str">
        <f t="shared" si="1"/>
        <v xml:space="preserve"> </v>
      </c>
      <c r="L6" s="43">
        <f t="shared" si="2"/>
        <v>291.5</v>
      </c>
      <c r="M6" s="43" t="str">
        <f t="shared" si="3"/>
        <v xml:space="preserve"> </v>
      </c>
      <c r="N6" s="43" t="str">
        <f t="shared" si="4"/>
        <v xml:space="preserve"> </v>
      </c>
      <c r="O6" s="41"/>
    </row>
    <row r="7" spans="1:15" x14ac:dyDescent="0.3">
      <c r="A7" s="70">
        <f>Startovka!A7</f>
        <v>6</v>
      </c>
      <c r="B7" s="70" t="str">
        <f>Startovka!B7</f>
        <v>Simona Hlávková</v>
      </c>
      <c r="C7" s="70" t="str">
        <f>Startovka!C7</f>
        <v>Vingo Majorův háj</v>
      </c>
      <c r="D7" s="70" t="str">
        <f>Startovka!D7</f>
        <v>NO</v>
      </c>
      <c r="E7" s="70" t="str">
        <f>Startovka!E7</f>
        <v>OB1</v>
      </c>
      <c r="F7" s="70" t="str">
        <f>Startovka!I3</f>
        <v>Velikonoční Obéčko Česká Třebová</v>
      </c>
      <c r="G7" s="70">
        <f t="shared" si="0"/>
        <v>3</v>
      </c>
      <c r="H7" s="72">
        <f>'6'!D28</f>
        <v>209.5</v>
      </c>
      <c r="I7" s="75" t="str">
        <f>'6'!D29</f>
        <v>Dobře</v>
      </c>
      <c r="J7" s="41"/>
      <c r="K7" s="43" t="str">
        <f t="shared" si="1"/>
        <v xml:space="preserve"> </v>
      </c>
      <c r="L7" s="43">
        <f t="shared" si="2"/>
        <v>209.5</v>
      </c>
      <c r="M7" s="43" t="str">
        <f t="shared" si="3"/>
        <v xml:space="preserve"> </v>
      </c>
      <c r="N7" s="43" t="str">
        <f t="shared" si="4"/>
        <v xml:space="preserve"> </v>
      </c>
      <c r="O7" s="41"/>
    </row>
    <row r="8" spans="1:15" x14ac:dyDescent="0.3">
      <c r="A8" s="70">
        <f>Startovka!A8</f>
        <v>7</v>
      </c>
      <c r="B8" s="70" t="str">
        <f>Startovka!B8</f>
        <v>Kristýna Pražáková</v>
      </c>
      <c r="C8" s="70" t="str">
        <f>Startovka!C8</f>
        <v>Here Comes Hardy Origin</v>
      </c>
      <c r="D8" s="70" t="str">
        <f>Startovka!D8</f>
        <v>BOC</v>
      </c>
      <c r="E8" s="70" t="str">
        <f>Startovka!E8</f>
        <v>OB1</v>
      </c>
      <c r="F8" s="70" t="str">
        <f>Startovka!I3</f>
        <v>Velikonoční Obéčko Česká Třebová</v>
      </c>
      <c r="G8" s="71">
        <f t="shared" si="0"/>
        <v>5</v>
      </c>
      <c r="H8" s="74">
        <f>'7'!D28</f>
        <v>168</v>
      </c>
      <c r="I8" s="75" t="str">
        <f>'7'!D29</f>
        <v>Nehodnocen</v>
      </c>
      <c r="J8" s="41"/>
      <c r="K8" s="43" t="str">
        <f t="shared" si="1"/>
        <v xml:space="preserve"> </v>
      </c>
      <c r="L8" s="43">
        <f t="shared" si="2"/>
        <v>168</v>
      </c>
      <c r="M8" s="43" t="str">
        <f t="shared" si="3"/>
        <v xml:space="preserve"> </v>
      </c>
      <c r="N8" s="43" t="str">
        <f t="shared" si="4"/>
        <v xml:space="preserve"> </v>
      </c>
      <c r="O8" s="41"/>
    </row>
    <row r="9" spans="1:15" x14ac:dyDescent="0.3">
      <c r="A9" s="70">
        <f>Startovka!A9</f>
        <v>8</v>
      </c>
      <c r="B9" s="70" t="str">
        <f>Startovka!B9</f>
        <v>Pavel Schiller</v>
      </c>
      <c r="C9" s="70" t="str">
        <f>Startovka!C9</f>
        <v>Antigonon Makada</v>
      </c>
      <c r="D9" s="70" t="str">
        <f>Startovka!D9</f>
        <v>AUO</v>
      </c>
      <c r="E9" s="70" t="str">
        <f>Startovka!E9</f>
        <v>OB1</v>
      </c>
      <c r="F9" s="70" t="str">
        <f>Startovka!I3</f>
        <v>Velikonoční Obéčko Česká Třebová</v>
      </c>
      <c r="G9" s="70">
        <f t="shared" si="0"/>
        <v>7</v>
      </c>
      <c r="H9" s="72">
        <f>'8'!D28</f>
        <v>77</v>
      </c>
      <c r="I9" s="75" t="str">
        <f>'8'!D29</f>
        <v>Nehodnocen</v>
      </c>
      <c r="J9" s="41"/>
      <c r="K9" s="43" t="str">
        <f t="shared" si="1"/>
        <v xml:space="preserve"> </v>
      </c>
      <c r="L9" s="43">
        <f t="shared" si="2"/>
        <v>77</v>
      </c>
      <c r="M9" s="43" t="str">
        <f t="shared" si="3"/>
        <v xml:space="preserve"> </v>
      </c>
      <c r="N9" s="43" t="str">
        <f t="shared" si="4"/>
        <v xml:space="preserve"> </v>
      </c>
      <c r="O9" s="41"/>
    </row>
    <row r="10" spans="1:15" x14ac:dyDescent="0.3">
      <c r="A10" s="70">
        <f>Startovka!A10</f>
        <v>9</v>
      </c>
      <c r="B10" s="70" t="str">
        <f>Startovka!B10</f>
        <v>Jaromír Zdražil</v>
      </c>
      <c r="C10" s="70" t="str">
        <f>Startovka!C10</f>
        <v>Aida od Švancmberských dubu</v>
      </c>
      <c r="D10" s="70" t="str">
        <f>Startovka!D10</f>
        <v>MMO</v>
      </c>
      <c r="E10" s="70" t="str">
        <f>Startovka!E10</f>
        <v>OB1</v>
      </c>
      <c r="F10" s="70" t="str">
        <f>Startovka!I3</f>
        <v>Velikonoční Obéčko Česká Třebová</v>
      </c>
      <c r="G10" s="71">
        <f t="shared" si="0"/>
        <v>6</v>
      </c>
      <c r="H10" s="74">
        <f>'9'!D28</f>
        <v>110</v>
      </c>
      <c r="I10" s="75" t="str">
        <f>'9'!D29</f>
        <v>Nehodnocen</v>
      </c>
      <c r="J10" s="41"/>
      <c r="K10" s="43" t="str">
        <f t="shared" si="1"/>
        <v xml:space="preserve"> </v>
      </c>
      <c r="L10" s="43">
        <f t="shared" si="2"/>
        <v>110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10</v>
      </c>
      <c r="B11" s="70" t="str">
        <f>Startovka!B11</f>
        <v>Pavla Kratěnová</v>
      </c>
      <c r="C11" s="70" t="str">
        <f>Startovka!C11</f>
        <v xml:space="preserve">Cayapó Heart od Jezera Vápenice </v>
      </c>
      <c r="D11" s="70" t="str">
        <f>Startovka!D11</f>
        <v>AUO</v>
      </c>
      <c r="E11" s="70" t="str">
        <f>Startovka!E11</f>
        <v>OB1</v>
      </c>
      <c r="F11" s="70" t="str">
        <f>Startovka!I3</f>
        <v>Velikonoční Obéčko Česká Třebová</v>
      </c>
      <c r="G11" s="70">
        <f t="shared" si="0"/>
        <v>2</v>
      </c>
      <c r="H11" s="72">
        <f>'10'!D28</f>
        <v>276.5</v>
      </c>
      <c r="I11" s="75" t="str">
        <f>'10'!D29</f>
        <v>Výborně</v>
      </c>
      <c r="J11" s="41"/>
      <c r="K11" s="43" t="str">
        <f t="shared" si="1"/>
        <v xml:space="preserve"> </v>
      </c>
      <c r="L11" s="43">
        <f t="shared" si="2"/>
        <v>276.5</v>
      </c>
      <c r="M11" s="43" t="str">
        <f t="shared" si="3"/>
        <v xml:space="preserve"> 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0</v>
      </c>
      <c r="B12" s="70">
        <f>Startovka!B12</f>
        <v>0</v>
      </c>
      <c r="C12" s="70">
        <f>Startovka!C12</f>
        <v>0</v>
      </c>
      <c r="D12" s="70">
        <f>Startovka!D12</f>
        <v>0</v>
      </c>
      <c r="E12" s="70">
        <f>Startovka!E12</f>
        <v>0</v>
      </c>
      <c r="F12" s="70" t="str">
        <f>Startovka!I3</f>
        <v>Velikonoční Obéčko Česká Třebová</v>
      </c>
      <c r="G12" s="71" t="str">
        <f t="shared" si="0"/>
        <v>neurčeno</v>
      </c>
      <c r="H12" s="72" t="e">
        <f>'11'!D28</f>
        <v>#VALUE!</v>
      </c>
      <c r="I12" s="75" t="e">
        <f>'11'!D29</f>
        <v>#VALUE!</v>
      </c>
      <c r="J12" s="41"/>
      <c r="K12" s="43" t="str">
        <f t="shared" si="1"/>
        <v xml:space="preserve"> </v>
      </c>
      <c r="L12" s="43" t="str">
        <f t="shared" si="2"/>
        <v xml:space="preserve"> </v>
      </c>
      <c r="M12" s="43" t="str">
        <f t="shared" si="3"/>
        <v xml:space="preserve"> 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0</v>
      </c>
      <c r="B13" s="70">
        <f>Startovka!B13</f>
        <v>0</v>
      </c>
      <c r="C13" s="70">
        <f>Startovka!C13</f>
        <v>0</v>
      </c>
      <c r="D13" s="70">
        <f>Startovka!D13</f>
        <v>0</v>
      </c>
      <c r="E13" s="70">
        <f>Startovka!E13</f>
        <v>0</v>
      </c>
      <c r="F13" s="70" t="str">
        <f>Startovka!I3</f>
        <v>Velikonoční Obéčko Česká Třebová</v>
      </c>
      <c r="G13" s="70" t="str">
        <f t="shared" si="0"/>
        <v>neurčeno</v>
      </c>
      <c r="H13" s="74" t="e">
        <f>'12'!D28</f>
        <v>#VALUE!</v>
      </c>
      <c r="I13" s="75" t="e">
        <f>'12'!D29</f>
        <v>#VALUE!</v>
      </c>
      <c r="J13" s="41"/>
      <c r="K13" s="43" t="str">
        <f t="shared" si="1"/>
        <v xml:space="preserve"> </v>
      </c>
      <c r="L13" s="43" t="str">
        <f t="shared" si="2"/>
        <v xml:space="preserve"> 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0</v>
      </c>
      <c r="B14" s="70">
        <f>Startovka!B14</f>
        <v>0</v>
      </c>
      <c r="C14" s="70">
        <f>Startovka!C14</f>
        <v>0</v>
      </c>
      <c r="D14" s="70">
        <f>Startovka!D14</f>
        <v>0</v>
      </c>
      <c r="E14" s="70">
        <f>Startovka!E14</f>
        <v>0</v>
      </c>
      <c r="F14" s="70" t="str">
        <f>Startovka!I3</f>
        <v>Velikonoční Obéčko Česká Třebová</v>
      </c>
      <c r="G14" s="71" t="str">
        <f t="shared" si="0"/>
        <v>neurčeno</v>
      </c>
      <c r="H14" s="72" t="e">
        <f>'13'!D28</f>
        <v>#VALUE!</v>
      </c>
      <c r="I14" s="75" t="e">
        <f>'13'!D29</f>
        <v>#VALUE!</v>
      </c>
      <c r="J14" s="41"/>
      <c r="K14" s="43" t="str">
        <f t="shared" si="1"/>
        <v xml:space="preserve"> </v>
      </c>
      <c r="L14" s="43" t="str">
        <f t="shared" si="2"/>
        <v xml:space="preserve"> </v>
      </c>
      <c r="M14" s="43" t="str">
        <f t="shared" si="3"/>
        <v xml:space="preserve"> 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0</v>
      </c>
      <c r="B15" s="70">
        <f>Startovka!B15</f>
        <v>0</v>
      </c>
      <c r="C15" s="70">
        <f>Startovka!C15</f>
        <v>0</v>
      </c>
      <c r="D15" s="70">
        <f>Startovka!D15</f>
        <v>0</v>
      </c>
      <c r="E15" s="70">
        <f>Startovka!E15</f>
        <v>0</v>
      </c>
      <c r="F15" s="70" t="str">
        <f>Startovka!I3</f>
        <v>Velikonoční Obéčko Česká Třebová</v>
      </c>
      <c r="G15" s="70" t="str">
        <f t="shared" si="0"/>
        <v>neurčeno</v>
      </c>
      <c r="H15" s="74" t="e">
        <f>'14'!D28</f>
        <v>#VALUE!</v>
      </c>
      <c r="I15" s="75" t="e">
        <f>'14'!D29</f>
        <v>#VALUE!</v>
      </c>
      <c r="J15" s="41"/>
      <c r="K15" s="43" t="str">
        <f t="shared" si="1"/>
        <v xml:space="preserve"> </v>
      </c>
      <c r="L15" s="43" t="str">
        <f t="shared" si="2"/>
        <v xml:space="preserve"> </v>
      </c>
      <c r="M15" s="43" t="str">
        <f t="shared" si="3"/>
        <v xml:space="preserve"> 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0</v>
      </c>
      <c r="B16" s="70">
        <f>Startovka!B16</f>
        <v>0</v>
      </c>
      <c r="C16" s="70">
        <f>Startovka!C16</f>
        <v>0</v>
      </c>
      <c r="D16" s="70">
        <f>Startovka!D16</f>
        <v>0</v>
      </c>
      <c r="E16" s="70">
        <f>Startovka!E16</f>
        <v>0</v>
      </c>
      <c r="F16" s="70" t="str">
        <f>Startovka!I3</f>
        <v>Velikonoční Obéčko Česká Třebová</v>
      </c>
      <c r="G16" s="71" t="str">
        <f t="shared" si="0"/>
        <v>neurčeno</v>
      </c>
      <c r="H16" s="72" t="e">
        <f>'15'!D28</f>
        <v>#VALUE!</v>
      </c>
      <c r="I16" s="75" t="e">
        <f>'15'!D29</f>
        <v>#VALUE!</v>
      </c>
      <c r="J16" s="41"/>
      <c r="K16" s="43" t="str">
        <f t="shared" si="1"/>
        <v xml:space="preserve"> </v>
      </c>
      <c r="L16" s="43" t="str">
        <f t="shared" si="2"/>
        <v xml:space="preserve"> </v>
      </c>
      <c r="M16" s="43" t="str">
        <f t="shared" si="3"/>
        <v xml:space="preserve"> </v>
      </c>
      <c r="N16" s="43" t="str">
        <f t="shared" si="4"/>
        <v xml:space="preserve"> </v>
      </c>
      <c r="O16" s="41"/>
    </row>
    <row r="17" spans="1:15" x14ac:dyDescent="0.3">
      <c r="A17" s="70">
        <f>Startovka!A17</f>
        <v>0</v>
      </c>
      <c r="B17" s="70">
        <f>Startovka!B17</f>
        <v>0</v>
      </c>
      <c r="C17" s="70">
        <f>Startovka!C17</f>
        <v>0</v>
      </c>
      <c r="D17" s="70">
        <f>Startovka!D17</f>
        <v>0</v>
      </c>
      <c r="E17" s="70">
        <f>Startovka!E17</f>
        <v>0</v>
      </c>
      <c r="F17" s="70" t="str">
        <f>Startovka!I3</f>
        <v>Velikonoční Obéčko Česká Třebová</v>
      </c>
      <c r="G17" s="70" t="str">
        <f t="shared" si="0"/>
        <v>neurčeno</v>
      </c>
      <c r="H17" s="74" t="e">
        <f>'16'!D28</f>
        <v>#VALUE!</v>
      </c>
      <c r="I17" s="75" t="e">
        <f>'16'!D29</f>
        <v>#VALUE!</v>
      </c>
      <c r="J17" s="41"/>
      <c r="K17" s="43" t="str">
        <f t="shared" si="1"/>
        <v xml:space="preserve"> </v>
      </c>
      <c r="L17" s="43" t="str">
        <f t="shared" si="2"/>
        <v xml:space="preserve"> 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0</v>
      </c>
      <c r="B18" s="70">
        <f>Startovka!B18</f>
        <v>0</v>
      </c>
      <c r="C18" s="70">
        <f>Startovka!C18</f>
        <v>0</v>
      </c>
      <c r="D18" s="70">
        <f>Startovka!D18</f>
        <v>0</v>
      </c>
      <c r="E18" s="70">
        <f>Startovka!E18</f>
        <v>0</v>
      </c>
      <c r="F18" s="70" t="str">
        <f>Startovka!I3</f>
        <v>Velikonoční Obéčko Česká Třebová</v>
      </c>
      <c r="G18" s="71" t="str">
        <f t="shared" si="0"/>
        <v>neurčeno</v>
      </c>
      <c r="H18" s="72" t="e">
        <f>'17'!D28</f>
        <v>#VALUE!</v>
      </c>
      <c r="I18" s="75" t="e">
        <f>'17'!D29</f>
        <v>#VALUE!</v>
      </c>
      <c r="J18" s="41"/>
      <c r="K18" s="43" t="str">
        <f t="shared" si="1"/>
        <v xml:space="preserve"> </v>
      </c>
      <c r="L18" s="43" t="str">
        <f t="shared" si="2"/>
        <v xml:space="preserve"> </v>
      </c>
      <c r="M18" s="43" t="str">
        <f t="shared" si="3"/>
        <v xml:space="preserve"> 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0</v>
      </c>
      <c r="B19" s="70">
        <f>Startovka!B19</f>
        <v>0</v>
      </c>
      <c r="C19" s="70">
        <f>Startovka!C19</f>
        <v>0</v>
      </c>
      <c r="D19" s="70">
        <f>Startovka!D19</f>
        <v>0</v>
      </c>
      <c r="E19" s="70">
        <f>Startovka!E19</f>
        <v>0</v>
      </c>
      <c r="F19" s="70" t="str">
        <f>Startovka!I3</f>
        <v>Velikonoční Obéčko Česká Třebová</v>
      </c>
      <c r="G19" s="70" t="str">
        <f t="shared" si="0"/>
        <v>neurčeno</v>
      </c>
      <c r="H19" s="74" t="e">
        <f>'18'!D28</f>
        <v>#VALUE!</v>
      </c>
      <c r="I19" s="75" t="e">
        <f>'18'!D29</f>
        <v>#VALUE!</v>
      </c>
      <c r="J19" s="41"/>
      <c r="K19" s="43" t="str">
        <f t="shared" si="1"/>
        <v xml:space="preserve"> </v>
      </c>
      <c r="L19" s="43" t="str">
        <f t="shared" si="2"/>
        <v xml:space="preserve"> 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0</v>
      </c>
      <c r="B20" s="70">
        <f>Startovka!B20</f>
        <v>0</v>
      </c>
      <c r="C20" s="70">
        <f>Startovka!C20</f>
        <v>0</v>
      </c>
      <c r="D20" s="70">
        <f>Startovka!D20</f>
        <v>0</v>
      </c>
      <c r="E20" s="70">
        <f>Startovka!E20</f>
        <v>0</v>
      </c>
      <c r="F20" s="70" t="str">
        <f>Startovka!I3</f>
        <v>Velikonoční Obéčko Česká Třebová</v>
      </c>
      <c r="G20" s="71" t="str">
        <f t="shared" si="0"/>
        <v>neurčeno</v>
      </c>
      <c r="H20" s="72" t="e">
        <f>'19'!D28</f>
        <v>#VALUE!</v>
      </c>
      <c r="I20" s="75" t="e">
        <f>'19'!D29</f>
        <v>#VALUE!</v>
      </c>
      <c r="J20" s="41"/>
      <c r="K20" s="43" t="str">
        <f t="shared" si="1"/>
        <v xml:space="preserve"> </v>
      </c>
      <c r="L20" s="43" t="str">
        <f t="shared" si="2"/>
        <v xml:space="preserve"> 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0</v>
      </c>
      <c r="B21" s="70">
        <f>Startovka!B21</f>
        <v>0</v>
      </c>
      <c r="C21" s="70">
        <f>Startovka!C21</f>
        <v>0</v>
      </c>
      <c r="D21" s="70">
        <f>Startovka!D21</f>
        <v>0</v>
      </c>
      <c r="E21" s="70">
        <f>Startovka!E21</f>
        <v>0</v>
      </c>
      <c r="F21" s="70" t="str">
        <f>Startovka!I3</f>
        <v>Velikonoční Obéčko Česká Třebová</v>
      </c>
      <c r="G21" s="70" t="str">
        <f t="shared" si="0"/>
        <v>neurčeno</v>
      </c>
      <c r="H21" s="74" t="e">
        <f>'20'!D28</f>
        <v>#VALUE!</v>
      </c>
      <c r="I21" s="75" t="e">
        <f>'20'!D29</f>
        <v>#VALUE!</v>
      </c>
      <c r="J21" s="41"/>
      <c r="K21" s="43" t="str">
        <f t="shared" si="1"/>
        <v xml:space="preserve"> </v>
      </c>
      <c r="L21" s="43" t="str">
        <f t="shared" si="2"/>
        <v xml:space="preserve"> 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0</v>
      </c>
      <c r="B22" s="70">
        <f>Startovka!B22</f>
        <v>0</v>
      </c>
      <c r="C22" s="70">
        <f>Startovka!C22</f>
        <v>0</v>
      </c>
      <c r="D22" s="70">
        <f>Startovka!D22</f>
        <v>0</v>
      </c>
      <c r="E22" s="70">
        <f>Startovka!E22</f>
        <v>0</v>
      </c>
      <c r="F22" s="70" t="str">
        <f>Startovka!I3</f>
        <v>Velikonoční Obéčko Česká Třebová</v>
      </c>
      <c r="G22" s="71" t="str">
        <f t="shared" si="0"/>
        <v>neurčeno</v>
      </c>
      <c r="H22" s="72" t="e">
        <f>'21'!D28</f>
        <v>#VALUE!</v>
      </c>
      <c r="I22" s="75" t="e">
        <f>'21'!D29</f>
        <v>#VALUE!</v>
      </c>
      <c r="J22" s="41"/>
      <c r="K22" s="43" t="str">
        <f t="shared" si="1"/>
        <v xml:space="preserve"> </v>
      </c>
      <c r="L22" s="43" t="str">
        <f t="shared" si="2"/>
        <v xml:space="preserve"> 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0</v>
      </c>
      <c r="B23" s="70">
        <f>Startovka!B23</f>
        <v>0</v>
      </c>
      <c r="C23" s="70">
        <f>Startovka!C23</f>
        <v>0</v>
      </c>
      <c r="D23" s="70">
        <f>Startovka!D23</f>
        <v>0</v>
      </c>
      <c r="E23" s="70">
        <f>Startovka!E23</f>
        <v>0</v>
      </c>
      <c r="F23" s="70" t="str">
        <f>Startovka!I3</f>
        <v>Velikonoční Obéčko Česká Třebová</v>
      </c>
      <c r="G23" s="70" t="str">
        <f t="shared" si="0"/>
        <v>neurčeno</v>
      </c>
      <c r="H23" s="74" t="e">
        <f>'22'!D28</f>
        <v>#VALUE!</v>
      </c>
      <c r="I23" s="75" t="e">
        <f>'22'!D29</f>
        <v>#VALUE!</v>
      </c>
      <c r="J23" s="41"/>
      <c r="K23" s="43" t="str">
        <f t="shared" si="1"/>
        <v xml:space="preserve"> </v>
      </c>
      <c r="L23" s="43" t="str">
        <f t="shared" si="2"/>
        <v xml:space="preserve"> 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0</v>
      </c>
      <c r="B24" s="70">
        <f>Startovka!B24</f>
        <v>0</v>
      </c>
      <c r="C24" s="70">
        <f>Startovka!C24</f>
        <v>0</v>
      </c>
      <c r="D24" s="70">
        <f>Startovka!D24</f>
        <v>0</v>
      </c>
      <c r="E24" s="70">
        <f>Startovka!E24</f>
        <v>0</v>
      </c>
      <c r="F24" s="70" t="str">
        <f>Startovka!I3</f>
        <v>Velikonoční Obéčko Česká Třebová</v>
      </c>
      <c r="G24" s="71" t="str">
        <f t="shared" si="0"/>
        <v>neurčeno</v>
      </c>
      <c r="H24" s="72" t="e">
        <f>'23'!D28</f>
        <v>#VALUE!</v>
      </c>
      <c r="I24" s="75" t="e">
        <f>'23'!D29</f>
        <v>#VALUE!</v>
      </c>
      <c r="J24" s="41"/>
      <c r="K24" s="43" t="str">
        <f t="shared" si="1"/>
        <v xml:space="preserve"> </v>
      </c>
      <c r="L24" s="43" t="str">
        <f t="shared" si="2"/>
        <v xml:space="preserve"> 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0</v>
      </c>
      <c r="B25" s="70">
        <f>Startovka!B25</f>
        <v>0</v>
      </c>
      <c r="C25" s="70">
        <f>Startovka!C25</f>
        <v>0</v>
      </c>
      <c r="D25" s="70">
        <f>Startovka!D25</f>
        <v>0</v>
      </c>
      <c r="E25" s="70">
        <f>Startovka!E25</f>
        <v>0</v>
      </c>
      <c r="F25" s="70" t="str">
        <f>Startovka!I3</f>
        <v>Velikonoční Obéčko Česká Třebová</v>
      </c>
      <c r="G25" s="70" t="str">
        <f t="shared" si="0"/>
        <v>neurčeno</v>
      </c>
      <c r="H25" s="74" t="e">
        <f>'24'!D28</f>
        <v>#VALUE!</v>
      </c>
      <c r="I25" s="75" t="e">
        <f>'24'!D29</f>
        <v>#VALUE!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 t="str">
        <f t="shared" si="3"/>
        <v xml:space="preserve"> </v>
      </c>
      <c r="N25" s="43" t="str">
        <f t="shared" si="4"/>
        <v xml:space="preserve"> </v>
      </c>
      <c r="O25" s="41"/>
    </row>
    <row r="26" spans="1:15" x14ac:dyDescent="0.3">
      <c r="A26" s="70">
        <f>Startovka!A26</f>
        <v>0</v>
      </c>
      <c r="B26" s="70">
        <f>Startovka!B26</f>
        <v>0</v>
      </c>
      <c r="C26" s="70">
        <f>Startovka!C26</f>
        <v>0</v>
      </c>
      <c r="D26" s="70">
        <f>Startovka!D26</f>
        <v>0</v>
      </c>
      <c r="E26" s="70">
        <f>Startovka!E26</f>
        <v>0</v>
      </c>
      <c r="F26" s="70" t="str">
        <f>Startovka!I3</f>
        <v>Velikonoční Obéčko Česká Třebová</v>
      </c>
      <c r="G26" s="71" t="str">
        <f t="shared" si="0"/>
        <v>neurčeno</v>
      </c>
      <c r="H26" s="72" t="e">
        <f>'25'!D28</f>
        <v>#VALUE!</v>
      </c>
      <c r="I26" s="75" t="e">
        <f>'25'!D29</f>
        <v>#VALUE!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Velikonoční Obéčko Česká Třebová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Velikonoční Obéčko Česká Třebová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Velikonoční Obéčko Česká Třebová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Velikonoční Obéčko Česká Třebová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Velikonoční Obéčko Česká Třebová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Velikonoční Obéčko Česká Třebová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Velikonoční Obéčko Česká Třebová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Velikonoční Obéčko Česká Třebová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Velikonoční Obéčko Česká Třebová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Velikonoční Obéčko Česká Třebová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Velikonoční Obéčko Česká Třebová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Velikonoční Obéčko Česká Třebová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Velikonoční Obéčko Česká Třebová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Velikonoční Obéčko Česká Třebová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Velikonoční Obéčko Česká Třebová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Velikonoční Obéčko Česká Třebová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Velikonoční Obéčko Česká Třebová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Velikonoční Obéčko Česká Třebová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Velikonoční Obéčko Česká Třebová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Velikonoční Obéčko Česká Třebová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Velikonoční Obéčko Česká Třebová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Velikonoční Obéčko Česká Třebová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Velikonoční Obéčko Česká Třebová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Velikonoční Obéčko Česká Třebová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Velikonoční Obéčko Česká Třebová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9" fitToWidth="0" fitToHeight="0" orientation="portrait" horizontalDpi="0" verticalDpi="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Startovka!D28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Startovka!A28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Startovka!E28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Výsledky!G28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Startovka!B29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Startovka!C29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Startovka!D29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Startovka!A29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Startovka!E29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Výsledky!G29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Startovka!D32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Startovka!A32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Startovka!E32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Výsledky!G32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Startovka!D33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Startovka!A33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Startovka!E33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Výsledky!G33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Startovka!D34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Startovka!A34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Startovka!E34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Výsledky!G34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Startovka!D35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Startovka!A35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Startovka!E35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Výsledky!G35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Startovka!D36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Startovka!A36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Startovka!E36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Výsledky!G36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Startovka!D37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Startovka!A37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Startovka!E37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Výsledky!G37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Markéta Píšová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Iveta Skalická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Startovka!B2</f>
        <v>Tomáš Pohanka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Startovka!C2</f>
        <v>Sunny Loky Dream of joy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Startovka!D2</f>
        <v>BOC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Startovka!A2</f>
        <v>1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Startovka!E2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Výsledky!G2</f>
        <v>3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Markéta Píšová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7.5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22.5</v>
      </c>
      <c r="H20" s="64">
        <f t="shared" si="0"/>
        <v>22.5</v>
      </c>
      <c r="I20" s="64">
        <f t="shared" si="1"/>
        <v>11.25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7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21</v>
      </c>
      <c r="H21" s="64">
        <f t="shared" si="0"/>
        <v>21</v>
      </c>
      <c r="I21" s="64">
        <f t="shared" si="1"/>
        <v>10.5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7.5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22.5</v>
      </c>
      <c r="H22" s="64">
        <f t="shared" si="0"/>
        <v>22.5</v>
      </c>
      <c r="I22" s="64">
        <f t="shared" si="1"/>
        <v>11.25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kuželu a zpět</v>
      </c>
      <c r="D23" s="66">
        <v>7.5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22.5</v>
      </c>
      <c r="H23" s="64">
        <f t="shared" si="0"/>
        <v>22.5</v>
      </c>
      <c r="I23" s="64">
        <f t="shared" si="1"/>
        <v>11.25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7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28</v>
      </c>
      <c r="H24" s="64">
        <f t="shared" si="0"/>
        <v>28</v>
      </c>
      <c r="I24" s="64">
        <f t="shared" si="1"/>
        <v>14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8.5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17</v>
      </c>
      <c r="H27" s="64">
        <f t="shared" si="0"/>
        <v>17</v>
      </c>
      <c r="I27" s="64">
        <f t="shared" si="1"/>
        <v>8.5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263.5</v>
      </c>
      <c r="E28" s="102"/>
      <c r="F28" s="102"/>
      <c r="G28" s="102"/>
      <c r="H28" s="64">
        <f>SUM(G18:G27)</f>
        <v>263.5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5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Startovka!D38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Startovka!A38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Startovka!E38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Výsledky!G38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Startovka!B39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Startovka!C39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Startovka!D39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Startovka!A39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Startovka!E39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Výsledky!G39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Startovka!B42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Startovka!C42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Startovka!D42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Startovka!A42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Startovka!E42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Výsledky!G42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Startovka!B43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Startovka!C43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Startovka!D43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Startovka!A43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Startovka!E43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Výsledky!G43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Startovka!B44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Startovka!C44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Startovka!D44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Startovka!A44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Startovka!E44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Výsledky!G44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Startovka!B45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Startovka!C45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Startovka!D45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Startovka!A45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Startovka!E45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Výsledky!G45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Startovka!B46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Startovka!C46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Startovka!D46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Startovka!A46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Startovka!E46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Výsledky!G46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Startovka!B47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Startovka!C47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Startovka!D47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Startovka!A47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Startovka!E47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Výsledky!G47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workbookViewId="0">
      <selection activeCell="D28" sqref="D28:G28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Markéta Píšová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Iveta Skalická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Startovka!B3</f>
        <v>Beáta Soukupová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Startovka!C3</f>
        <v xml:space="preserve">Eddy Your Dream Come True 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Startovka!D3</f>
        <v>BOC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Startovka!A3</f>
        <v>2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Startovka!E3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Výsledky!G3</f>
        <v>1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Markéta Píšová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9.5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28.5</v>
      </c>
      <c r="H21" s="64">
        <f t="shared" si="0"/>
        <v>28.5</v>
      </c>
      <c r="I21" s="64">
        <f t="shared" si="1"/>
        <v>14.25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kuželu a zpět</v>
      </c>
      <c r="D23" s="66">
        <v>9.5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28.5</v>
      </c>
      <c r="H23" s="64">
        <f t="shared" si="0"/>
        <v>28.5</v>
      </c>
      <c r="I23" s="64">
        <f t="shared" si="1"/>
        <v>14.25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9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36</v>
      </c>
      <c r="H24" s="64">
        <f t="shared" si="0"/>
        <v>36</v>
      </c>
      <c r="I24" s="64">
        <f t="shared" si="1"/>
        <v>18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9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18</v>
      </c>
      <c r="H27" s="64">
        <f t="shared" si="0"/>
        <v>18</v>
      </c>
      <c r="I27" s="64">
        <f t="shared" si="1"/>
        <v>9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292</v>
      </c>
      <c r="E28" s="102"/>
      <c r="F28" s="102"/>
      <c r="G28" s="102"/>
      <c r="H28" s="64">
        <f>SUM(G18:G27)</f>
        <v>292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Startovka!B48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Startovka!C48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Startovka!D48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Startovka!A48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Startovka!E48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Výsledky!G48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Startovka!B49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Startovka!C49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Startovka!D49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Startovka!A49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Startovka!E49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Výsledky!G49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Startovka!B50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Startovka!C50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Startovka!D50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Startovka!A50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Startovka!E50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Výsledky!G50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5" t="b">
        <f>IF(E17="není"," ",E17)</f>
        <v>0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5" t="b">
        <f>IF(E17="není"," ",IF(C13="OB-Z",Startovka!K8,IF(C13="OB1",Startovka!K12,IF(C13="OB2",Startovka!K16,IF(C13="OB3",Startovka!K20)))))</f>
        <v>0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>
        <f>Startovka!B51</f>
        <v>0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>
        <f>Startovka!C51</f>
        <v>0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>
        <f>Startovka!D51</f>
        <v>0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Startovka!A51</f>
        <v>0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>
        <f>Startovka!E51</f>
        <v>0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 t="str">
        <f>Výsledky!G51</f>
        <v>neurčeno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9" t="s">
        <v>67</v>
      </c>
      <c r="C28" s="99"/>
      <c r="D28" s="102" t="e">
        <f>IF(G13="ano","0",IF(G14="ano",H28-20,SUM(G18:G27)))</f>
        <v>#VALUE!</v>
      </c>
      <c r="E28" s="102"/>
      <c r="F28" s="102"/>
      <c r="G28" s="102"/>
      <c r="H28" s="64" t="e">
        <f>SUM(G18:G27)</f>
        <v>#VALUE!</v>
      </c>
      <c r="I28" s="64"/>
    </row>
    <row r="29" spans="1:9" ht="15.6" x14ac:dyDescent="0.3">
      <c r="A29" s="50"/>
      <c r="B29" s="99" t="s">
        <v>68</v>
      </c>
      <c r="C29" s="99"/>
      <c r="D29" s="100" t="e">
        <f>IF(G13="ano","Diskvalifikace",IF(Startovka!F2="N","Nenastoupil",IF(D28&gt;=256,"Výborně",IF(D28&gt;=224,"Velmi dobře",IF(D28&gt;=192,"Dobře",IF(D28&lt;=191.9,"Nehodnocen"," "))))))</f>
        <v>#VALUE!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workbookViewId="0">
      <selection activeCell="C13" sqref="C13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Markéta Píšová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Iveta Skalická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Startovka!B4</f>
        <v>Nikola Sejkorová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Startovka!C4</f>
        <v>Gaya Navy Mersey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Startovka!D4</f>
        <v>BOC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Startovka!A4</f>
        <v>3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Startovka!E4</f>
        <v>OB-Z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Výsledky!G4</f>
        <v>2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Markéta Píšová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do lehu nebo do sedu za chůze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9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27</v>
      </c>
      <c r="H22" s="64">
        <f t="shared" si="0"/>
        <v>27</v>
      </c>
      <c r="I22" s="64">
        <f t="shared" si="1"/>
        <v>13.5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kuželu a zpět</v>
      </c>
      <c r="D23" s="66">
        <v>10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7.5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Držení aportovací činky</v>
      </c>
      <c r="D25" s="66">
        <v>8.5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34</v>
      </c>
      <c r="H25" s="64">
        <f t="shared" si="0"/>
        <v>34</v>
      </c>
      <c r="I25" s="64">
        <f t="shared" si="1"/>
        <v>17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8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16</v>
      </c>
      <c r="H27" s="64">
        <f t="shared" si="0"/>
        <v>16</v>
      </c>
      <c r="I27" s="64">
        <f t="shared" si="1"/>
        <v>8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289</v>
      </c>
      <c r="E28" s="102"/>
      <c r="F28" s="102"/>
      <c r="G28" s="102"/>
      <c r="H28" s="64">
        <f>SUM(G18:G27)</f>
        <v>289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Markéta Píšová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Iveta Skalická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Startovka!B5</f>
        <v>Marta Hurtová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Startovka!C5</f>
        <v xml:space="preserve">Fantastic Fay Bohutín 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Startovka!D5</f>
        <v>SBT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Startovka!A5</f>
        <v>4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Startovka!E5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Výsledky!G5</f>
        <v>4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Markéta Píšová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9.5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38</v>
      </c>
      <c r="H19" s="64">
        <f t="shared" si="0"/>
        <v>38</v>
      </c>
      <c r="I19" s="64">
        <f t="shared" si="1"/>
        <v>19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0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28</v>
      </c>
      <c r="H22" s="64">
        <f t="shared" si="0"/>
        <v>28</v>
      </c>
      <c r="I22" s="64">
        <f t="shared" si="1"/>
        <v>14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5.5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22</v>
      </c>
      <c r="H24" s="64">
        <f t="shared" si="0"/>
        <v>22</v>
      </c>
      <c r="I24" s="64">
        <f t="shared" si="1"/>
        <v>11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173</v>
      </c>
      <c r="E28" s="102"/>
      <c r="F28" s="102"/>
      <c r="G28" s="102"/>
      <c r="H28" s="64">
        <f>SUM(G18:G27)</f>
        <v>173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Nehodnocen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Markéta Píšová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Iveta Skalická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Startovka!B6</f>
        <v>Renata Zárubová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Startovka!C6</f>
        <v>Pasco Lusika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Startovka!D6</f>
        <v>BOC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Startovka!A6</f>
        <v>5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Startovka!E6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Výsledky!G6</f>
        <v>1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Markéta Píšová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10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40</v>
      </c>
      <c r="H19" s="64">
        <f t="shared" si="0"/>
        <v>40</v>
      </c>
      <c r="I19" s="64">
        <f t="shared" si="1"/>
        <v>20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8.5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25.5</v>
      </c>
      <c r="H20" s="64">
        <f t="shared" si="0"/>
        <v>25.5</v>
      </c>
      <c r="I20" s="64">
        <f t="shared" si="1"/>
        <v>12.75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9.5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38</v>
      </c>
      <c r="H21" s="64">
        <f t="shared" si="0"/>
        <v>38</v>
      </c>
      <c r="I21" s="64">
        <f t="shared" si="1"/>
        <v>19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8.5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34</v>
      </c>
      <c r="H22" s="64">
        <f t="shared" si="0"/>
        <v>34</v>
      </c>
      <c r="I22" s="64">
        <f t="shared" si="1"/>
        <v>17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9.5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38</v>
      </c>
      <c r="H23" s="64">
        <f t="shared" si="0"/>
        <v>38</v>
      </c>
      <c r="I23" s="64">
        <f t="shared" si="1"/>
        <v>19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7.5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30</v>
      </c>
      <c r="H24" s="64">
        <f t="shared" si="0"/>
        <v>30</v>
      </c>
      <c r="I24" s="64">
        <f t="shared" si="1"/>
        <v>15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9.5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38</v>
      </c>
      <c r="H25" s="64">
        <f t="shared" si="0"/>
        <v>38</v>
      </c>
      <c r="I25" s="64">
        <f t="shared" si="1"/>
        <v>19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9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18</v>
      </c>
      <c r="H26" s="64">
        <f t="shared" si="0"/>
        <v>18</v>
      </c>
      <c r="I26" s="64">
        <f t="shared" si="1"/>
        <v>9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291.5</v>
      </c>
      <c r="E28" s="102"/>
      <c r="F28" s="102"/>
      <c r="G28" s="102"/>
      <c r="H28" s="64">
        <f>SUM(G18:G27)</f>
        <v>291.5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Výborně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workbookViewId="0">
      <selection activeCell="D27" sqref="D27"/>
    </sheetView>
  </sheetViews>
  <sheetFormatPr defaultRowHeight="14.4" x14ac:dyDescent="0.3"/>
  <cols>
    <col min="1" max="1" width="13.19921875" style="4" customWidth="1"/>
    <col min="2" max="2" width="6.69921875" style="4" customWidth="1"/>
    <col min="3" max="3" width="62.6992187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69921875" style="4" customWidth="1"/>
    <col min="10" max="1025" width="8.09765625" style="4" customWidth="1"/>
    <col min="1026" max="1026" width="9" customWidth="1"/>
  </cols>
  <sheetData>
    <row r="1" spans="1:11" ht="21" x14ac:dyDescent="0.4">
      <c r="A1" s="91" t="s">
        <v>51</v>
      </c>
      <c r="B1" s="91"/>
      <c r="C1" s="91"/>
      <c r="D1" s="91"/>
      <c r="E1" s="91"/>
      <c r="F1" s="91"/>
      <c r="G1" s="91"/>
      <c r="H1" s="44"/>
    </row>
    <row r="2" spans="1:11" ht="129.75" customHeight="1" x14ac:dyDescent="0.4">
      <c r="A2" s="92"/>
      <c r="B2" s="92"/>
      <c r="C2" s="92"/>
      <c r="D2" s="92"/>
      <c r="E2" s="92"/>
      <c r="F2" s="92"/>
      <c r="G2" s="92"/>
      <c r="H2" s="44"/>
    </row>
    <row r="3" spans="1:11" ht="15.6" x14ac:dyDescent="0.3">
      <c r="A3" s="45" t="s">
        <v>52</v>
      </c>
      <c r="B3" s="45"/>
      <c r="C3" s="93" t="str">
        <f>Startovka!I2</f>
        <v>ZKO 648 Česká Třebová - Javorka</v>
      </c>
      <c r="D3" s="93"/>
      <c r="E3" s="93"/>
      <c r="F3" s="93"/>
      <c r="G3" s="93"/>
    </row>
    <row r="4" spans="1:11" ht="15.6" x14ac:dyDescent="0.3">
      <c r="A4" s="45" t="s">
        <v>53</v>
      </c>
      <c r="B4" s="45"/>
      <c r="C4" s="93" t="str">
        <f>Startovka!I3</f>
        <v>Velikonoční Obéčko Česká Třebová</v>
      </c>
      <c r="D4" s="93"/>
      <c r="E4" s="93"/>
      <c r="F4" s="93"/>
      <c r="G4" s="93"/>
    </row>
    <row r="5" spans="1:11" ht="15.6" x14ac:dyDescent="0.3">
      <c r="A5" s="45" t="s">
        <v>54</v>
      </c>
      <c r="B5" s="45"/>
      <c r="C5" s="94">
        <f>Startovka!I4</f>
        <v>45375</v>
      </c>
      <c r="D5" s="94"/>
      <c r="E5" s="94"/>
      <c r="F5" s="94"/>
      <c r="G5" s="94"/>
      <c r="H5" s="46"/>
    </row>
    <row r="6" spans="1:11" ht="15.6" x14ac:dyDescent="0.3">
      <c r="A6" s="45" t="s">
        <v>55</v>
      </c>
      <c r="B6" s="45"/>
      <c r="C6" s="47" t="str">
        <f>D17</f>
        <v>Markéta Píšová</v>
      </c>
      <c r="D6" s="95" t="str">
        <f>IF(E17="není"," ",E17)</f>
        <v xml:space="preserve"> </v>
      </c>
      <c r="E6" s="95"/>
      <c r="F6" s="95"/>
      <c r="G6" s="95"/>
      <c r="H6" s="92"/>
      <c r="I6" s="92"/>
      <c r="J6" s="92"/>
      <c r="K6" s="92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Iveta Skalická</v>
      </c>
      <c r="D7" s="95" t="str">
        <f>IF(E17="není"," ",IF(C13="OB-Z",Startovka!K8,IF(C13="OB1",Startovka!K12,IF(C13="OB2",Startovka!K16,IF(C13="OB3",Startovka!K20)))))</f>
        <v xml:space="preserve"> </v>
      </c>
      <c r="E7" s="95"/>
      <c r="F7" s="95"/>
      <c r="G7" s="95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6" t="s">
        <v>57</v>
      </c>
      <c r="B9" s="96"/>
      <c r="C9" s="48" t="str">
        <f>Startovka!B7</f>
        <v>Simona Hlávková</v>
      </c>
      <c r="D9" s="97" t="s">
        <v>58</v>
      </c>
      <c r="E9" s="97"/>
      <c r="F9" s="97"/>
      <c r="G9" s="97"/>
    </row>
    <row r="10" spans="1:11" ht="20.100000000000001" customHeight="1" x14ac:dyDescent="0.3">
      <c r="A10" s="96" t="s">
        <v>59</v>
      </c>
      <c r="B10" s="96"/>
      <c r="C10" s="48" t="str">
        <f>Startovka!C7</f>
        <v>Vingo Majorův háj</v>
      </c>
      <c r="D10" s="98" t="s">
        <v>60</v>
      </c>
      <c r="E10" s="98"/>
      <c r="F10" s="98"/>
      <c r="G10" s="98"/>
    </row>
    <row r="11" spans="1:11" ht="20.100000000000001" customHeight="1" x14ac:dyDescent="0.3">
      <c r="A11" s="96" t="s">
        <v>61</v>
      </c>
      <c r="B11" s="96"/>
      <c r="C11" s="48" t="str">
        <f>Startovka!D7</f>
        <v>NO</v>
      </c>
      <c r="D11" s="98"/>
      <c r="E11" s="98"/>
      <c r="F11" s="98"/>
      <c r="G11" s="98"/>
    </row>
    <row r="12" spans="1:11" ht="20.100000000000001" customHeight="1" x14ac:dyDescent="0.3">
      <c r="A12" s="96" t="s">
        <v>62</v>
      </c>
      <c r="B12" s="96"/>
      <c r="C12" s="48">
        <f>Startovka!A7</f>
        <v>6</v>
      </c>
      <c r="D12" s="98"/>
      <c r="E12" s="98"/>
      <c r="F12" s="98"/>
      <c r="G12" s="98"/>
    </row>
    <row r="13" spans="1:11" ht="20.100000000000001" customHeight="1" x14ac:dyDescent="0.3">
      <c r="A13" s="96" t="s">
        <v>63</v>
      </c>
      <c r="B13" s="96"/>
      <c r="C13" s="48" t="str">
        <f>Startovka!E7</f>
        <v>OB1</v>
      </c>
      <c r="D13" s="101" t="s">
        <v>64</v>
      </c>
      <c r="E13" s="101"/>
      <c r="F13" s="101"/>
      <c r="G13" s="51"/>
    </row>
    <row r="14" spans="1:11" ht="20.100000000000001" customHeight="1" x14ac:dyDescent="0.3">
      <c r="A14" s="96" t="s">
        <v>65</v>
      </c>
      <c r="B14" s="96"/>
      <c r="C14" s="48">
        <f>Výsledky!G7</f>
        <v>3</v>
      </c>
      <c r="D14" s="101" t="str">
        <f>IF(C13="OB3","Žlutá karta"," ")</f>
        <v xml:space="preserve"> </v>
      </c>
      <c r="E14" s="101"/>
      <c r="F14" s="101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Markéta Píšová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Přivolání</v>
      </c>
      <c r="D19" s="66">
        <v>8.5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34</v>
      </c>
      <c r="H19" s="64">
        <f t="shared" si="0"/>
        <v>34</v>
      </c>
      <c r="I19" s="64">
        <f t="shared" si="1"/>
        <v>17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Odložení za pochodu</v>
      </c>
      <c r="D20" s="66">
        <v>8.5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25.5</v>
      </c>
      <c r="H20" s="64">
        <f t="shared" si="0"/>
        <v>25.5</v>
      </c>
      <c r="I20" s="64">
        <f t="shared" si="1"/>
        <v>12.75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Vyslání do čtverce a položení</v>
      </c>
      <c r="D21" s="66">
        <v>7</v>
      </c>
      <c r="E21" s="61"/>
      <c r="F21" s="62">
        <f>IF(C13="OB-Z",Cviky!C6,IF(C13="OB1",Cviky!G6,IF(C13="OB2",Cviky!K6,IF(C13="OB3",Cviky!O6," "))))</f>
        <v>4</v>
      </c>
      <c r="G21" s="63">
        <f>IF(E17="není",H21,I21)</f>
        <v>28</v>
      </c>
      <c r="H21" s="64">
        <f t="shared" si="0"/>
        <v>28</v>
      </c>
      <c r="I21" s="64">
        <f t="shared" si="1"/>
        <v>14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Chůze u nohy</v>
      </c>
      <c r="D22" s="66">
        <v>7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28</v>
      </c>
      <c r="H22" s="64">
        <f t="shared" si="0"/>
        <v>28</v>
      </c>
      <c r="I22" s="64">
        <f t="shared" si="1"/>
        <v>14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okolo skupiny kuželů/barelu a zpět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20</v>
      </c>
      <c r="H24" s="64">
        <f t="shared" si="0"/>
        <v>20</v>
      </c>
      <c r="I24" s="64">
        <f t="shared" si="1"/>
        <v>10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Skok přes překážku a aport činky</v>
      </c>
      <c r="D25" s="66">
        <v>7.5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30</v>
      </c>
      <c r="H25" s="64">
        <f t="shared" si="0"/>
        <v>30</v>
      </c>
      <c r="I25" s="64">
        <f t="shared" si="1"/>
        <v>15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7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14</v>
      </c>
      <c r="H26" s="64">
        <f t="shared" si="0"/>
        <v>14</v>
      </c>
      <c r="I26" s="64">
        <f t="shared" si="1"/>
        <v>7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9" t="s">
        <v>67</v>
      </c>
      <c r="C28" s="99"/>
      <c r="D28" s="102">
        <f>IF(G13="ano","0",IF(G14="ano",H28-20,SUM(G18:G27)))</f>
        <v>209.5</v>
      </c>
      <c r="E28" s="102"/>
      <c r="F28" s="102"/>
      <c r="G28" s="102"/>
      <c r="H28" s="64">
        <f>SUM(G18:G27)</f>
        <v>209.5</v>
      </c>
      <c r="I28" s="64"/>
    </row>
    <row r="29" spans="1:9" ht="15.6" x14ac:dyDescent="0.3">
      <c r="A29" s="50"/>
      <c r="B29" s="99" t="s">
        <v>68</v>
      </c>
      <c r="C29" s="99"/>
      <c r="D29" s="100" t="str">
        <f>IF(G13="ano","Diskvalifikace",IF(Startovka!F2="N","Nenastoupil",IF(D28&gt;=256,"Výborně",IF(D28&gt;=224,"Velmi dobře",IF(D28&gt;=192,"Dobře",IF(D28&lt;=191.9,"Nehodnocen"," "))))))</f>
        <v>Dobře</v>
      </c>
      <c r="E29" s="100"/>
      <c r="F29" s="100"/>
      <c r="G29" s="100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sheet="1" objects="1" scenarios="1"/>
  <mergeCells count="22">
    <mergeCell ref="B29:C29"/>
    <mergeCell ref="D29:G29"/>
    <mergeCell ref="A13:B13"/>
    <mergeCell ref="D13:F13"/>
    <mergeCell ref="A14:B14"/>
    <mergeCell ref="D14:F14"/>
    <mergeCell ref="B28:C28"/>
    <mergeCell ref="D28:G28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A1:G1"/>
    <mergeCell ref="A2:G2"/>
    <mergeCell ref="C3:G3"/>
    <mergeCell ref="C4:G4"/>
    <mergeCell ref="C5:G5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2024-03-24T09:04:08Z</cp:lastPrinted>
  <dcterms:created xsi:type="dcterms:W3CDTF">2020-01-31T23:26:18Z</dcterms:created>
  <dcterms:modified xsi:type="dcterms:W3CDTF">2024-04-10T09:35:54Z</dcterms:modified>
</cp:coreProperties>
</file>