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A3306CE6-CC49-4A39-9A57-B60B2BCC512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>Cviky!$E$2:$G$12</definedName>
  </definedNames>
  <calcPr calcId="181029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53" l="1"/>
  <c r="I27" i="53" s="1"/>
  <c r="C27" i="53"/>
  <c r="F25" i="53"/>
  <c r="C25" i="53"/>
  <c r="C24" i="53"/>
  <c r="C23" i="53"/>
  <c r="F22" i="53"/>
  <c r="I22" i="53" s="1"/>
  <c r="C22" i="53"/>
  <c r="C20" i="53"/>
  <c r="F19" i="53"/>
  <c r="I19" i="53" s="1"/>
  <c r="G19" i="53" s="1"/>
  <c r="F18" i="53"/>
  <c r="C18" i="53"/>
  <c r="E17" i="53"/>
  <c r="D17" i="53"/>
  <c r="D14" i="53"/>
  <c r="C13" i="53"/>
  <c r="C12" i="53"/>
  <c r="C11" i="53"/>
  <c r="C10" i="53"/>
  <c r="C9" i="53"/>
  <c r="C7" i="53"/>
  <c r="D6" i="53"/>
  <c r="C6" i="53"/>
  <c r="C5" i="53"/>
  <c r="C4" i="53"/>
  <c r="C3" i="53"/>
  <c r="F27" i="52"/>
  <c r="C27" i="52"/>
  <c r="F26" i="52"/>
  <c r="I26" i="52" s="1"/>
  <c r="C26" i="52"/>
  <c r="C24" i="52"/>
  <c r="F22" i="52"/>
  <c r="C22" i="52"/>
  <c r="C20" i="52"/>
  <c r="I19" i="52"/>
  <c r="F19" i="52"/>
  <c r="H19" i="52" s="1"/>
  <c r="C19" i="52"/>
  <c r="D17" i="52"/>
  <c r="C6" i="52" s="1"/>
  <c r="D14" i="52"/>
  <c r="C13" i="52"/>
  <c r="C12" i="52"/>
  <c r="C11" i="52"/>
  <c r="C10" i="52"/>
  <c r="C9" i="52"/>
  <c r="C5" i="52"/>
  <c r="C4" i="52"/>
  <c r="C3" i="52"/>
  <c r="C26" i="51"/>
  <c r="H25" i="51"/>
  <c r="F25" i="51"/>
  <c r="I25" i="51" s="1"/>
  <c r="F23" i="51"/>
  <c r="H21" i="51"/>
  <c r="F21" i="51"/>
  <c r="I21" i="51" s="1"/>
  <c r="F19" i="51"/>
  <c r="F18" i="51"/>
  <c r="I18" i="51" s="1"/>
  <c r="C18" i="51"/>
  <c r="C13" i="51"/>
  <c r="C24" i="51" s="1"/>
  <c r="C12" i="51"/>
  <c r="C11" i="51"/>
  <c r="C10" i="51"/>
  <c r="C9" i="51"/>
  <c r="C5" i="51"/>
  <c r="C4" i="51"/>
  <c r="C3" i="51"/>
  <c r="F27" i="50"/>
  <c r="C27" i="50"/>
  <c r="C26" i="50"/>
  <c r="C25" i="50"/>
  <c r="C23" i="50"/>
  <c r="C22" i="50"/>
  <c r="C21" i="50"/>
  <c r="C20" i="50"/>
  <c r="C19" i="50"/>
  <c r="C18" i="50"/>
  <c r="E17" i="50"/>
  <c r="D17" i="50"/>
  <c r="D14" i="50"/>
  <c r="C13" i="50"/>
  <c r="C12" i="50"/>
  <c r="C11" i="50"/>
  <c r="C10" i="50"/>
  <c r="C9" i="50"/>
  <c r="D7" i="50"/>
  <c r="C7" i="50"/>
  <c r="D6" i="50"/>
  <c r="C6" i="50"/>
  <c r="C5" i="50"/>
  <c r="C4" i="50"/>
  <c r="C3" i="50"/>
  <c r="C27" i="49"/>
  <c r="C24" i="49"/>
  <c r="E17" i="49"/>
  <c r="D14" i="49"/>
  <c r="C13" i="49"/>
  <c r="C12" i="49"/>
  <c r="C11" i="49"/>
  <c r="C10" i="49"/>
  <c r="C9" i="49"/>
  <c r="C7" i="49"/>
  <c r="C5" i="49"/>
  <c r="C4" i="49"/>
  <c r="C3" i="49"/>
  <c r="C26" i="48"/>
  <c r="C24" i="48"/>
  <c r="C20" i="48"/>
  <c r="C13" i="48"/>
  <c r="C25" i="48" s="1"/>
  <c r="C12" i="48"/>
  <c r="C11" i="48"/>
  <c r="C10" i="48"/>
  <c r="C9" i="48"/>
  <c r="C5" i="48"/>
  <c r="C4" i="48"/>
  <c r="C3" i="48"/>
  <c r="C22" i="47"/>
  <c r="E17" i="47"/>
  <c r="C13" i="47"/>
  <c r="C25" i="47" s="1"/>
  <c r="C12" i="47"/>
  <c r="C11" i="47"/>
  <c r="C10" i="47"/>
  <c r="C9" i="47"/>
  <c r="C5" i="47"/>
  <c r="C4" i="47"/>
  <c r="C3" i="47"/>
  <c r="I27" i="46"/>
  <c r="H27" i="46"/>
  <c r="G27" i="46" s="1"/>
  <c r="F27" i="46"/>
  <c r="C27" i="46"/>
  <c r="C26" i="46"/>
  <c r="C25" i="46"/>
  <c r="C23" i="46"/>
  <c r="C22" i="46"/>
  <c r="C21" i="46"/>
  <c r="C20" i="46"/>
  <c r="C19" i="46"/>
  <c r="C18" i="46"/>
  <c r="E17" i="46"/>
  <c r="D17" i="46"/>
  <c r="C6" i="46" s="1"/>
  <c r="D14" i="46"/>
  <c r="C13" i="46"/>
  <c r="C12" i="46"/>
  <c r="C11" i="46"/>
  <c r="C10" i="46"/>
  <c r="C9" i="46"/>
  <c r="D7" i="46"/>
  <c r="C7" i="46"/>
  <c r="C5" i="46"/>
  <c r="C4" i="46"/>
  <c r="C3" i="46"/>
  <c r="C25" i="45"/>
  <c r="C23" i="45"/>
  <c r="C22" i="45"/>
  <c r="D14" i="45"/>
  <c r="C13" i="45"/>
  <c r="C12" i="45"/>
  <c r="C11" i="45"/>
  <c r="C10" i="45"/>
  <c r="C9" i="45"/>
  <c r="C5" i="45"/>
  <c r="C4" i="45"/>
  <c r="C3" i="45"/>
  <c r="F27" i="44"/>
  <c r="C27" i="44"/>
  <c r="C26" i="44"/>
  <c r="C22" i="44"/>
  <c r="C20" i="44"/>
  <c r="C19" i="44"/>
  <c r="C13" i="44"/>
  <c r="C25" i="44" s="1"/>
  <c r="C12" i="44"/>
  <c r="C11" i="44"/>
  <c r="C10" i="44"/>
  <c r="C9" i="44"/>
  <c r="C5" i="44"/>
  <c r="C4" i="44"/>
  <c r="C3" i="44"/>
  <c r="C26" i="43"/>
  <c r="C25" i="43"/>
  <c r="C24" i="43"/>
  <c r="C22" i="43"/>
  <c r="C21" i="43"/>
  <c r="C19" i="43"/>
  <c r="C18" i="43"/>
  <c r="E17" i="43"/>
  <c r="C13" i="43"/>
  <c r="C12" i="43"/>
  <c r="C11" i="43"/>
  <c r="C10" i="43"/>
  <c r="C9" i="43"/>
  <c r="C7" i="43"/>
  <c r="D6" i="43"/>
  <c r="C5" i="43"/>
  <c r="C4" i="43"/>
  <c r="C3" i="43"/>
  <c r="F27" i="42"/>
  <c r="C27" i="42"/>
  <c r="C26" i="42"/>
  <c r="C25" i="42"/>
  <c r="C23" i="42"/>
  <c r="C22" i="42"/>
  <c r="C21" i="42"/>
  <c r="C20" i="42"/>
  <c r="C19" i="42"/>
  <c r="C18" i="42"/>
  <c r="E17" i="42"/>
  <c r="D17" i="42"/>
  <c r="D14" i="42"/>
  <c r="C13" i="42"/>
  <c r="C12" i="42"/>
  <c r="C11" i="42"/>
  <c r="C10" i="42"/>
  <c r="C9" i="42"/>
  <c r="D7" i="42"/>
  <c r="C7" i="42"/>
  <c r="D6" i="42"/>
  <c r="C6" i="42"/>
  <c r="C5" i="42"/>
  <c r="C4" i="42"/>
  <c r="C3" i="42"/>
  <c r="C27" i="41"/>
  <c r="C25" i="41"/>
  <c r="C24" i="41"/>
  <c r="C23" i="41"/>
  <c r="C22" i="41"/>
  <c r="C20" i="41"/>
  <c r="C19" i="41"/>
  <c r="C18" i="41"/>
  <c r="E17" i="41"/>
  <c r="D17" i="41"/>
  <c r="D14" i="41"/>
  <c r="C13" i="41"/>
  <c r="C12" i="41"/>
  <c r="C11" i="41"/>
  <c r="C10" i="41"/>
  <c r="C9" i="41"/>
  <c r="C7" i="41"/>
  <c r="D6" i="41"/>
  <c r="C6" i="41"/>
  <c r="C5" i="41"/>
  <c r="C4" i="41"/>
  <c r="C3" i="41"/>
  <c r="F27" i="40"/>
  <c r="C24" i="40"/>
  <c r="C22" i="40"/>
  <c r="C21" i="40"/>
  <c r="C19" i="40"/>
  <c r="E17" i="40"/>
  <c r="D17" i="40"/>
  <c r="C6" i="40" s="1"/>
  <c r="D14" i="40"/>
  <c r="C13" i="40"/>
  <c r="C25" i="40" s="1"/>
  <c r="C12" i="40"/>
  <c r="C11" i="40"/>
  <c r="C10" i="40"/>
  <c r="C9" i="40"/>
  <c r="C5" i="40"/>
  <c r="C4" i="40"/>
  <c r="C3" i="40"/>
  <c r="C21" i="39"/>
  <c r="E17" i="39"/>
  <c r="C13" i="39"/>
  <c r="C23" i="39" s="1"/>
  <c r="C12" i="39"/>
  <c r="C11" i="39"/>
  <c r="C10" i="39"/>
  <c r="C9" i="39"/>
  <c r="C7" i="39"/>
  <c r="C5" i="39"/>
  <c r="C4" i="39"/>
  <c r="C3" i="39"/>
  <c r="F27" i="38"/>
  <c r="C27" i="38"/>
  <c r="C26" i="38"/>
  <c r="C25" i="38"/>
  <c r="C23" i="38"/>
  <c r="C22" i="38"/>
  <c r="C21" i="38"/>
  <c r="C20" i="38"/>
  <c r="C19" i="38"/>
  <c r="C18" i="38"/>
  <c r="E17" i="38"/>
  <c r="D17" i="38"/>
  <c r="C6" i="38" s="1"/>
  <c r="D14" i="38"/>
  <c r="C13" i="38"/>
  <c r="C12" i="38"/>
  <c r="C11" i="38"/>
  <c r="C10" i="38"/>
  <c r="C9" i="38"/>
  <c r="D7" i="38"/>
  <c r="C7" i="38"/>
  <c r="D6" i="38"/>
  <c r="C5" i="38"/>
  <c r="C4" i="38"/>
  <c r="C3" i="38"/>
  <c r="C27" i="37"/>
  <c r="C25" i="37"/>
  <c r="C24" i="37"/>
  <c r="C23" i="37"/>
  <c r="C20" i="37"/>
  <c r="C19" i="37"/>
  <c r="C18" i="37"/>
  <c r="E17" i="37"/>
  <c r="D17" i="37"/>
  <c r="C6" i="37" s="1"/>
  <c r="D14" i="37"/>
  <c r="C13" i="37"/>
  <c r="F27" i="37" s="1"/>
  <c r="C12" i="37"/>
  <c r="C11" i="37"/>
  <c r="C10" i="37"/>
  <c r="C9" i="37"/>
  <c r="C7" i="37"/>
  <c r="D6" i="37"/>
  <c r="C5" i="37"/>
  <c r="C4" i="37"/>
  <c r="C3" i="37"/>
  <c r="C13" i="36"/>
  <c r="C12" i="36"/>
  <c r="C11" i="36"/>
  <c r="C10" i="36"/>
  <c r="C9" i="36"/>
  <c r="C5" i="36"/>
  <c r="C4" i="36"/>
  <c r="C3" i="36"/>
  <c r="F27" i="35"/>
  <c r="C27" i="35"/>
  <c r="C26" i="35"/>
  <c r="C25" i="35"/>
  <c r="C24" i="35"/>
  <c r="C21" i="35"/>
  <c r="C20" i="35"/>
  <c r="C19" i="35"/>
  <c r="E17" i="35"/>
  <c r="D17" i="35"/>
  <c r="D14" i="35"/>
  <c r="C13" i="35"/>
  <c r="C12" i="35"/>
  <c r="C11" i="35"/>
  <c r="C10" i="35"/>
  <c r="C9" i="35"/>
  <c r="C6" i="35"/>
  <c r="C5" i="35"/>
  <c r="C4" i="35"/>
  <c r="C3" i="35"/>
  <c r="C26" i="34"/>
  <c r="C24" i="34"/>
  <c r="C23" i="34"/>
  <c r="C21" i="34"/>
  <c r="C18" i="34"/>
  <c r="E17" i="34"/>
  <c r="C13" i="34"/>
  <c r="C12" i="34"/>
  <c r="C11" i="34"/>
  <c r="C10" i="34"/>
  <c r="C9" i="34"/>
  <c r="C5" i="34"/>
  <c r="C4" i="34"/>
  <c r="C3" i="34"/>
  <c r="C13" i="33"/>
  <c r="C19" i="33" s="1"/>
  <c r="C12" i="33"/>
  <c r="C11" i="33"/>
  <c r="C10" i="33"/>
  <c r="C9" i="33"/>
  <c r="C7" i="33"/>
  <c r="C5" i="33"/>
  <c r="C4" i="33"/>
  <c r="C3" i="33"/>
  <c r="C27" i="32"/>
  <c r="C26" i="32"/>
  <c r="C25" i="32"/>
  <c r="C21" i="32"/>
  <c r="C20" i="32"/>
  <c r="C19" i="32"/>
  <c r="C18" i="32"/>
  <c r="E17" i="32"/>
  <c r="D17" i="32"/>
  <c r="C6" i="32" s="1"/>
  <c r="D14" i="32"/>
  <c r="C13" i="32"/>
  <c r="C22" i="32" s="1"/>
  <c r="C12" i="32"/>
  <c r="C11" i="32"/>
  <c r="C10" i="32"/>
  <c r="C9" i="32"/>
  <c r="C7" i="32"/>
  <c r="C5" i="32"/>
  <c r="C4" i="32"/>
  <c r="C3" i="32"/>
  <c r="C23" i="31"/>
  <c r="C22" i="31"/>
  <c r="C13" i="31"/>
  <c r="C12" i="31"/>
  <c r="C11" i="31"/>
  <c r="C10" i="31"/>
  <c r="C9" i="31"/>
  <c r="C5" i="31"/>
  <c r="C4" i="31"/>
  <c r="C3" i="31"/>
  <c r="C27" i="30"/>
  <c r="C26" i="30"/>
  <c r="C25" i="30"/>
  <c r="C24" i="30"/>
  <c r="C22" i="30"/>
  <c r="C21" i="30"/>
  <c r="C20" i="30"/>
  <c r="C19" i="30"/>
  <c r="E17" i="30"/>
  <c r="D17" i="30"/>
  <c r="D14" i="30"/>
  <c r="C13" i="30"/>
  <c r="C12" i="30"/>
  <c r="C11" i="30"/>
  <c r="C10" i="30"/>
  <c r="C9" i="30"/>
  <c r="C6" i="30"/>
  <c r="C5" i="30"/>
  <c r="C4" i="30"/>
  <c r="C3" i="30"/>
  <c r="C23" i="29"/>
  <c r="C22" i="29"/>
  <c r="C18" i="29"/>
  <c r="C13" i="29"/>
  <c r="C12" i="29"/>
  <c r="C11" i="29"/>
  <c r="C10" i="29"/>
  <c r="C9" i="29"/>
  <c r="C7" i="29"/>
  <c r="C5" i="29"/>
  <c r="C4" i="29"/>
  <c r="C3" i="29"/>
  <c r="C27" i="28"/>
  <c r="C26" i="28"/>
  <c r="C25" i="28"/>
  <c r="C23" i="28"/>
  <c r="C21" i="28"/>
  <c r="C20" i="28"/>
  <c r="C19" i="28"/>
  <c r="C18" i="28"/>
  <c r="E17" i="28"/>
  <c r="D17" i="28"/>
  <c r="C6" i="28" s="1"/>
  <c r="D14" i="28"/>
  <c r="C13" i="28"/>
  <c r="C22" i="28" s="1"/>
  <c r="C12" i="28"/>
  <c r="C11" i="28"/>
  <c r="C10" i="28"/>
  <c r="C9" i="28"/>
  <c r="C7" i="28"/>
  <c r="C5" i="28"/>
  <c r="C4" i="28"/>
  <c r="C3" i="28"/>
  <c r="C27" i="27"/>
  <c r="C25" i="27"/>
  <c r="C24" i="27"/>
  <c r="C23" i="27"/>
  <c r="C22" i="27"/>
  <c r="C18" i="27"/>
  <c r="E17" i="27"/>
  <c r="D14" i="27"/>
  <c r="C13" i="27"/>
  <c r="C12" i="27"/>
  <c r="C11" i="27"/>
  <c r="C10" i="27"/>
  <c r="C9" i="27"/>
  <c r="C7" i="27"/>
  <c r="C5" i="27"/>
  <c r="C4" i="27"/>
  <c r="C3" i="27"/>
  <c r="C27" i="26"/>
  <c r="C26" i="26"/>
  <c r="C25" i="26"/>
  <c r="C24" i="26"/>
  <c r="C22" i="26"/>
  <c r="C21" i="26"/>
  <c r="C20" i="26"/>
  <c r="C19" i="26"/>
  <c r="E17" i="26"/>
  <c r="D17" i="26"/>
  <c r="D14" i="26"/>
  <c r="C13" i="26"/>
  <c r="C12" i="26"/>
  <c r="C11" i="26"/>
  <c r="C10" i="26"/>
  <c r="C9" i="26"/>
  <c r="C6" i="26"/>
  <c r="C5" i="26"/>
  <c r="C4" i="26"/>
  <c r="C3" i="26"/>
  <c r="C24" i="25"/>
  <c r="C23" i="25"/>
  <c r="C22" i="25"/>
  <c r="C19" i="25"/>
  <c r="C18" i="25"/>
  <c r="C13" i="25"/>
  <c r="C12" i="25"/>
  <c r="C11" i="25"/>
  <c r="C10" i="25"/>
  <c r="C9" i="25"/>
  <c r="C7" i="25"/>
  <c r="C5" i="25"/>
  <c r="C4" i="25"/>
  <c r="C3" i="25"/>
  <c r="C27" i="24"/>
  <c r="C26" i="24"/>
  <c r="C25" i="24"/>
  <c r="C23" i="24"/>
  <c r="C21" i="24"/>
  <c r="C20" i="24"/>
  <c r="C19" i="24"/>
  <c r="C18" i="24"/>
  <c r="E17" i="24"/>
  <c r="D17" i="24"/>
  <c r="C6" i="24" s="1"/>
  <c r="D14" i="24"/>
  <c r="C13" i="24"/>
  <c r="C22" i="24" s="1"/>
  <c r="C12" i="24"/>
  <c r="C11" i="24"/>
  <c r="C10" i="24"/>
  <c r="C9" i="24"/>
  <c r="D7" i="24"/>
  <c r="C7" i="24"/>
  <c r="D6" i="24"/>
  <c r="C5" i="24"/>
  <c r="C4" i="24"/>
  <c r="C3" i="24"/>
  <c r="C13" i="23"/>
  <c r="C12" i="23"/>
  <c r="C11" i="23"/>
  <c r="C10" i="23"/>
  <c r="C9" i="23"/>
  <c r="C5" i="23"/>
  <c r="C4" i="23"/>
  <c r="C3" i="23"/>
  <c r="C27" i="22"/>
  <c r="C26" i="22"/>
  <c r="C25" i="22"/>
  <c r="C24" i="22"/>
  <c r="C22" i="22"/>
  <c r="C21" i="22"/>
  <c r="C19" i="22"/>
  <c r="E17" i="22"/>
  <c r="D17" i="22"/>
  <c r="C6" i="22" s="1"/>
  <c r="D14" i="22"/>
  <c r="C13" i="22"/>
  <c r="C12" i="22"/>
  <c r="C11" i="22"/>
  <c r="C10" i="22"/>
  <c r="C9" i="22"/>
  <c r="D7" i="22"/>
  <c r="C5" i="22"/>
  <c r="C4" i="22"/>
  <c r="C3" i="22"/>
  <c r="C25" i="21"/>
  <c r="C23" i="21"/>
  <c r="C20" i="21"/>
  <c r="C19" i="21"/>
  <c r="C18" i="21"/>
  <c r="E17" i="21"/>
  <c r="D17" i="21"/>
  <c r="C13" i="21"/>
  <c r="C27" i="21" s="1"/>
  <c r="C12" i="21"/>
  <c r="C11" i="21"/>
  <c r="C10" i="21"/>
  <c r="C9" i="21"/>
  <c r="C7" i="21"/>
  <c r="C6" i="21"/>
  <c r="C5" i="21"/>
  <c r="C4" i="21"/>
  <c r="C3" i="21"/>
  <c r="C20" i="20"/>
  <c r="C13" i="20"/>
  <c r="C12" i="20"/>
  <c r="C11" i="20"/>
  <c r="C10" i="20"/>
  <c r="C9" i="20"/>
  <c r="C5" i="20"/>
  <c r="C4" i="20"/>
  <c r="C3" i="20"/>
  <c r="C13" i="19"/>
  <c r="C22" i="19" s="1"/>
  <c r="C12" i="19"/>
  <c r="C11" i="19"/>
  <c r="C10" i="19"/>
  <c r="C9" i="19"/>
  <c r="C5" i="19"/>
  <c r="C4" i="19"/>
  <c r="C3" i="19"/>
  <c r="C27" i="18"/>
  <c r="C26" i="18"/>
  <c r="C24" i="18"/>
  <c r="C23" i="18"/>
  <c r="C22" i="18"/>
  <c r="C21" i="18"/>
  <c r="C20" i="18"/>
  <c r="C19" i="18"/>
  <c r="D17" i="18"/>
  <c r="C6" i="18" s="1"/>
  <c r="D14" i="18"/>
  <c r="C13" i="18"/>
  <c r="C12" i="18"/>
  <c r="C11" i="18"/>
  <c r="C10" i="18"/>
  <c r="C9" i="18"/>
  <c r="C7" i="18"/>
  <c r="C5" i="18"/>
  <c r="C4" i="18"/>
  <c r="C3" i="18"/>
  <c r="C25" i="17"/>
  <c r="C13" i="17"/>
  <c r="C12" i="17"/>
  <c r="C11" i="17"/>
  <c r="C10" i="17"/>
  <c r="C9" i="17"/>
  <c r="C5" i="17"/>
  <c r="C4" i="17"/>
  <c r="C3" i="17"/>
  <c r="C13" i="16"/>
  <c r="C12" i="16"/>
  <c r="C11" i="16"/>
  <c r="C10" i="16"/>
  <c r="C9" i="16"/>
  <c r="C5" i="16"/>
  <c r="C4" i="16"/>
  <c r="C3" i="16"/>
  <c r="C25" i="15"/>
  <c r="C13" i="15"/>
  <c r="C12" i="15"/>
  <c r="C11" i="15"/>
  <c r="C10" i="15"/>
  <c r="C9" i="15"/>
  <c r="C5" i="15"/>
  <c r="C4" i="15"/>
  <c r="C3" i="15"/>
  <c r="C27" i="14"/>
  <c r="C26" i="14"/>
  <c r="C25" i="14"/>
  <c r="C24" i="14"/>
  <c r="C23" i="14"/>
  <c r="C22" i="14"/>
  <c r="C21" i="14"/>
  <c r="C20" i="14"/>
  <c r="C19" i="14"/>
  <c r="E17" i="14"/>
  <c r="D17" i="14"/>
  <c r="D14" i="14"/>
  <c r="C13" i="14"/>
  <c r="C12" i="14"/>
  <c r="C11" i="14"/>
  <c r="C10" i="14"/>
  <c r="C9" i="14"/>
  <c r="C7" i="14"/>
  <c r="C6" i="14"/>
  <c r="C5" i="14"/>
  <c r="C4" i="14"/>
  <c r="C3" i="14"/>
  <c r="C25" i="13"/>
  <c r="C24" i="13"/>
  <c r="C23" i="13"/>
  <c r="C22" i="13"/>
  <c r="C21" i="13"/>
  <c r="C19" i="13"/>
  <c r="C13" i="13"/>
  <c r="C12" i="13"/>
  <c r="C11" i="13"/>
  <c r="C10" i="13"/>
  <c r="C9" i="13"/>
  <c r="C5" i="13"/>
  <c r="C4" i="13"/>
  <c r="C3" i="13"/>
  <c r="C25" i="12"/>
  <c r="C22" i="12"/>
  <c r="C21" i="12"/>
  <c r="C20" i="12"/>
  <c r="C19" i="12"/>
  <c r="C18" i="12"/>
  <c r="C13" i="12"/>
  <c r="C12" i="12"/>
  <c r="C11" i="12"/>
  <c r="C10" i="12"/>
  <c r="C9" i="12"/>
  <c r="C5" i="12"/>
  <c r="C4" i="12"/>
  <c r="C3" i="12"/>
  <c r="C26" i="11"/>
  <c r="C25" i="11"/>
  <c r="C24" i="11"/>
  <c r="C23" i="11"/>
  <c r="C22" i="11"/>
  <c r="C21" i="11"/>
  <c r="C20" i="11"/>
  <c r="C18" i="11"/>
  <c r="E17" i="11"/>
  <c r="D17" i="11"/>
  <c r="C6" i="11" s="1"/>
  <c r="C13" i="11"/>
  <c r="C27" i="11" s="1"/>
  <c r="C12" i="11"/>
  <c r="C11" i="11"/>
  <c r="C10" i="11"/>
  <c r="C9" i="11"/>
  <c r="C7" i="11"/>
  <c r="D6" i="11"/>
  <c r="C5" i="11"/>
  <c r="C4" i="11"/>
  <c r="C3" i="11"/>
  <c r="F24" i="10"/>
  <c r="I24" i="10" s="1"/>
  <c r="C13" i="10"/>
  <c r="C12" i="10"/>
  <c r="C11" i="10"/>
  <c r="C10" i="10"/>
  <c r="C9" i="10"/>
  <c r="C5" i="10"/>
  <c r="C4" i="10"/>
  <c r="C3" i="10"/>
  <c r="C26" i="9"/>
  <c r="C24" i="9"/>
  <c r="C13" i="9"/>
  <c r="C12" i="9"/>
  <c r="C11" i="9"/>
  <c r="C10" i="9"/>
  <c r="C9" i="9"/>
  <c r="C5" i="9"/>
  <c r="C4" i="9"/>
  <c r="C3" i="9"/>
  <c r="C26" i="8"/>
  <c r="C25" i="8"/>
  <c r="C23" i="8"/>
  <c r="F21" i="8"/>
  <c r="C21" i="8"/>
  <c r="E17" i="8"/>
  <c r="C13" i="8"/>
  <c r="C12" i="8"/>
  <c r="C11" i="8"/>
  <c r="C10" i="8"/>
  <c r="C9" i="8"/>
  <c r="C7" i="8"/>
  <c r="C5" i="8"/>
  <c r="C4" i="8"/>
  <c r="C3" i="8"/>
  <c r="C26" i="7"/>
  <c r="F25" i="7"/>
  <c r="C25" i="7"/>
  <c r="C24" i="7"/>
  <c r="C23" i="7"/>
  <c r="C22" i="7"/>
  <c r="C20" i="7"/>
  <c r="C18" i="7"/>
  <c r="E17" i="7"/>
  <c r="D17" i="7"/>
  <c r="C6" i="7" s="1"/>
  <c r="C13" i="7"/>
  <c r="C27" i="7" s="1"/>
  <c r="C12" i="7"/>
  <c r="C11" i="7"/>
  <c r="C10" i="7"/>
  <c r="C9" i="7"/>
  <c r="C7" i="7"/>
  <c r="D6" i="7"/>
  <c r="C5" i="7"/>
  <c r="C4" i="7"/>
  <c r="C3" i="7"/>
  <c r="C20" i="6"/>
  <c r="C19" i="6"/>
  <c r="D17" i="6"/>
  <c r="C6" i="6" s="1"/>
  <c r="D14" i="6"/>
  <c r="C13" i="6"/>
  <c r="C12" i="6"/>
  <c r="C11" i="6"/>
  <c r="C10" i="6"/>
  <c r="C9" i="6"/>
  <c r="C5" i="6"/>
  <c r="C4" i="6"/>
  <c r="C3" i="6"/>
  <c r="C13" i="5"/>
  <c r="C26" i="5" s="1"/>
  <c r="C12" i="5"/>
  <c r="C11" i="5"/>
  <c r="C10" i="5"/>
  <c r="C9" i="5"/>
  <c r="C5" i="5"/>
  <c r="C4" i="5"/>
  <c r="C3" i="5"/>
  <c r="C26" i="4"/>
  <c r="C25" i="4"/>
  <c r="C23" i="4"/>
  <c r="C21" i="4"/>
  <c r="F20" i="4"/>
  <c r="I20" i="4" s="1"/>
  <c r="E17" i="4"/>
  <c r="D14" i="4"/>
  <c r="C13" i="4"/>
  <c r="C12" i="4"/>
  <c r="C11" i="4"/>
  <c r="C10" i="4"/>
  <c r="C9" i="4"/>
  <c r="C7" i="4"/>
  <c r="C5" i="4"/>
  <c r="C4" i="4"/>
  <c r="C3" i="4"/>
  <c r="G51" i="3"/>
  <c r="C14" i="53" s="1"/>
  <c r="F51" i="3"/>
  <c r="E51" i="3"/>
  <c r="D51" i="3"/>
  <c r="C51" i="3"/>
  <c r="B51" i="3"/>
  <c r="A51" i="3"/>
  <c r="L50" i="3"/>
  <c r="K50" i="3"/>
  <c r="F50" i="3"/>
  <c r="E50" i="3"/>
  <c r="G50" i="3" s="1"/>
  <c r="C14" i="52" s="1"/>
  <c r="D50" i="3"/>
  <c r="C50" i="3"/>
  <c r="B50" i="3"/>
  <c r="A50" i="3"/>
  <c r="M49" i="3"/>
  <c r="L49" i="3"/>
  <c r="K49" i="3"/>
  <c r="G49" i="3"/>
  <c r="C14" i="51" s="1"/>
  <c r="F49" i="3"/>
  <c r="E49" i="3"/>
  <c r="N49" i="3" s="1"/>
  <c r="D49" i="3"/>
  <c r="C49" i="3"/>
  <c r="B49" i="3"/>
  <c r="A49" i="3"/>
  <c r="N48" i="3"/>
  <c r="M48" i="3"/>
  <c r="K48" i="3"/>
  <c r="F48" i="3"/>
  <c r="E48" i="3"/>
  <c r="D48" i="3"/>
  <c r="C48" i="3"/>
  <c r="B48" i="3"/>
  <c r="A48" i="3"/>
  <c r="N47" i="3"/>
  <c r="M47" i="3"/>
  <c r="F47" i="3"/>
  <c r="E47" i="3"/>
  <c r="K47" i="3" s="1"/>
  <c r="D47" i="3"/>
  <c r="C47" i="3"/>
  <c r="B47" i="3"/>
  <c r="A47" i="3"/>
  <c r="N46" i="3"/>
  <c r="M46" i="3"/>
  <c r="K46" i="3"/>
  <c r="F46" i="3"/>
  <c r="E46" i="3"/>
  <c r="D46" i="3"/>
  <c r="C46" i="3"/>
  <c r="B46" i="3"/>
  <c r="A46" i="3"/>
  <c r="N45" i="3"/>
  <c r="K45" i="3"/>
  <c r="F45" i="3"/>
  <c r="E45" i="3"/>
  <c r="M45" i="3" s="1"/>
  <c r="D45" i="3"/>
  <c r="C45" i="3"/>
  <c r="B45" i="3"/>
  <c r="A45" i="3"/>
  <c r="M44" i="3"/>
  <c r="F44" i="3"/>
  <c r="E44" i="3"/>
  <c r="D44" i="3"/>
  <c r="C44" i="3"/>
  <c r="B44" i="3"/>
  <c r="A44" i="3"/>
  <c r="N43" i="3"/>
  <c r="F43" i="3"/>
  <c r="E43" i="3"/>
  <c r="D43" i="3"/>
  <c r="C43" i="3"/>
  <c r="B43" i="3"/>
  <c r="A43" i="3"/>
  <c r="F42" i="3"/>
  <c r="E42" i="3"/>
  <c r="D42" i="3"/>
  <c r="C42" i="3"/>
  <c r="B42" i="3"/>
  <c r="A42" i="3"/>
  <c r="F41" i="3"/>
  <c r="E41" i="3"/>
  <c r="D41" i="3"/>
  <c r="C41" i="3"/>
  <c r="B41" i="3"/>
  <c r="A41" i="3"/>
  <c r="M40" i="3"/>
  <c r="K40" i="3"/>
  <c r="F40" i="3"/>
  <c r="E40" i="3"/>
  <c r="N40" i="3" s="1"/>
  <c r="D40" i="3"/>
  <c r="C40" i="3"/>
  <c r="B40" i="3"/>
  <c r="A40" i="3"/>
  <c r="F39" i="3"/>
  <c r="E39" i="3"/>
  <c r="D39" i="3"/>
  <c r="C39" i="3"/>
  <c r="B39" i="3"/>
  <c r="A39" i="3"/>
  <c r="F38" i="3"/>
  <c r="E38" i="3"/>
  <c r="D38" i="3"/>
  <c r="C38" i="3"/>
  <c r="B38" i="3"/>
  <c r="A38" i="3"/>
  <c r="M37" i="3"/>
  <c r="K37" i="3"/>
  <c r="F37" i="3"/>
  <c r="E37" i="3"/>
  <c r="N37" i="3" s="1"/>
  <c r="D37" i="3"/>
  <c r="C37" i="3"/>
  <c r="B37" i="3"/>
  <c r="A37" i="3"/>
  <c r="N36" i="3"/>
  <c r="M36" i="3"/>
  <c r="K36" i="3"/>
  <c r="F36" i="3"/>
  <c r="E36" i="3"/>
  <c r="D36" i="3"/>
  <c r="C36" i="3"/>
  <c r="B36" i="3"/>
  <c r="A36" i="3"/>
  <c r="N35" i="3"/>
  <c r="M35" i="3"/>
  <c r="F35" i="3"/>
  <c r="E35" i="3"/>
  <c r="K35" i="3" s="1"/>
  <c r="D35" i="3"/>
  <c r="C35" i="3"/>
  <c r="B35" i="3"/>
  <c r="A35" i="3"/>
  <c r="N34" i="3"/>
  <c r="M34" i="3"/>
  <c r="K34" i="3"/>
  <c r="F34" i="3"/>
  <c r="E34" i="3"/>
  <c r="D34" i="3"/>
  <c r="C34" i="3"/>
  <c r="B34" i="3"/>
  <c r="A34" i="3"/>
  <c r="N33" i="3"/>
  <c r="K33" i="3"/>
  <c r="F33" i="3"/>
  <c r="E33" i="3"/>
  <c r="M33" i="3" s="1"/>
  <c r="D33" i="3"/>
  <c r="C33" i="3"/>
  <c r="B33" i="3"/>
  <c r="A33" i="3"/>
  <c r="F32" i="3"/>
  <c r="E32" i="3"/>
  <c r="D32" i="3"/>
  <c r="C32" i="3"/>
  <c r="B32" i="3"/>
  <c r="A32" i="3"/>
  <c r="F31" i="3"/>
  <c r="E31" i="3"/>
  <c r="N31" i="3" s="1"/>
  <c r="D31" i="3"/>
  <c r="C31" i="3"/>
  <c r="B31" i="3"/>
  <c r="A31" i="3"/>
  <c r="K30" i="3"/>
  <c r="F30" i="3"/>
  <c r="E30" i="3"/>
  <c r="L30" i="3" s="1"/>
  <c r="D30" i="3"/>
  <c r="C30" i="3"/>
  <c r="B30" i="3"/>
  <c r="A30" i="3"/>
  <c r="F29" i="3"/>
  <c r="E29" i="3"/>
  <c r="D29" i="3"/>
  <c r="C29" i="3"/>
  <c r="B29" i="3"/>
  <c r="A29" i="3"/>
  <c r="M28" i="3"/>
  <c r="L28" i="3"/>
  <c r="K28" i="3"/>
  <c r="F28" i="3"/>
  <c r="E28" i="3"/>
  <c r="D28" i="3"/>
  <c r="C28" i="3"/>
  <c r="B28" i="3"/>
  <c r="A28" i="3"/>
  <c r="K27" i="3"/>
  <c r="F27" i="3"/>
  <c r="E27" i="3"/>
  <c r="D27" i="3"/>
  <c r="C27" i="3"/>
  <c r="B27" i="3"/>
  <c r="A27" i="3"/>
  <c r="L26" i="3"/>
  <c r="K26" i="3"/>
  <c r="F26" i="3"/>
  <c r="E26" i="3"/>
  <c r="D26" i="3"/>
  <c r="C26" i="3"/>
  <c r="B26" i="3"/>
  <c r="A26" i="3"/>
  <c r="M25" i="3"/>
  <c r="K25" i="3"/>
  <c r="F25" i="3"/>
  <c r="E25" i="3"/>
  <c r="L25" i="3" s="1"/>
  <c r="D25" i="3"/>
  <c r="C25" i="3"/>
  <c r="B25" i="3"/>
  <c r="A25" i="3"/>
  <c r="M24" i="3"/>
  <c r="L24" i="3"/>
  <c r="K24" i="3"/>
  <c r="F24" i="3"/>
  <c r="E24" i="3"/>
  <c r="D24" i="3"/>
  <c r="C24" i="3"/>
  <c r="B24" i="3"/>
  <c r="A24" i="3"/>
  <c r="N23" i="3"/>
  <c r="M23" i="3"/>
  <c r="F23" i="3"/>
  <c r="E23" i="3"/>
  <c r="L23" i="3" s="1"/>
  <c r="D23" i="3"/>
  <c r="C23" i="3"/>
  <c r="B23" i="3"/>
  <c r="A23" i="3"/>
  <c r="N22" i="3"/>
  <c r="M22" i="3"/>
  <c r="F22" i="3"/>
  <c r="E22" i="3"/>
  <c r="L22" i="3" s="1"/>
  <c r="D22" i="3"/>
  <c r="C22" i="3"/>
  <c r="B22" i="3"/>
  <c r="A22" i="3"/>
  <c r="N21" i="3"/>
  <c r="L21" i="3"/>
  <c r="F21" i="3"/>
  <c r="E21" i="3"/>
  <c r="M21" i="3" s="1"/>
  <c r="D21" i="3"/>
  <c r="C21" i="3"/>
  <c r="B21" i="3"/>
  <c r="A21" i="3"/>
  <c r="F20" i="3"/>
  <c r="E20" i="3"/>
  <c r="M20" i="3" s="1"/>
  <c r="D20" i="3"/>
  <c r="C20" i="3"/>
  <c r="B20" i="3"/>
  <c r="A20" i="3"/>
  <c r="F19" i="3"/>
  <c r="E19" i="3"/>
  <c r="D19" i="3"/>
  <c r="C19" i="3"/>
  <c r="B19" i="3"/>
  <c r="A19" i="3"/>
  <c r="F18" i="3"/>
  <c r="E18" i="3"/>
  <c r="L18" i="3" s="1"/>
  <c r="D18" i="3"/>
  <c r="C18" i="3"/>
  <c r="B18" i="3"/>
  <c r="A18" i="3"/>
  <c r="F17" i="3"/>
  <c r="E17" i="3"/>
  <c r="M17" i="3" s="1"/>
  <c r="D17" i="3"/>
  <c r="C17" i="3"/>
  <c r="B17" i="3"/>
  <c r="A17" i="3"/>
  <c r="M16" i="3"/>
  <c r="L16" i="3"/>
  <c r="F16" i="3"/>
  <c r="E16" i="3"/>
  <c r="N16" i="3" s="1"/>
  <c r="D16" i="3"/>
  <c r="C16" i="3"/>
  <c r="B16" i="3"/>
  <c r="A16" i="3"/>
  <c r="F15" i="3"/>
  <c r="E15" i="3"/>
  <c r="L15" i="3" s="1"/>
  <c r="D15" i="3"/>
  <c r="C15" i="3"/>
  <c r="B15" i="3"/>
  <c r="A15" i="3"/>
  <c r="F14" i="3"/>
  <c r="E14" i="3"/>
  <c r="D14" i="3"/>
  <c r="C14" i="3"/>
  <c r="B14" i="3"/>
  <c r="A14" i="3"/>
  <c r="F13" i="3"/>
  <c r="E13" i="3"/>
  <c r="D13" i="3"/>
  <c r="C13" i="3"/>
  <c r="B13" i="3"/>
  <c r="A13" i="3"/>
  <c r="N12" i="3"/>
  <c r="L12" i="3"/>
  <c r="K12" i="3"/>
  <c r="F12" i="3"/>
  <c r="E12" i="3"/>
  <c r="D12" i="3"/>
  <c r="C12" i="3"/>
  <c r="B12" i="3"/>
  <c r="A12" i="3"/>
  <c r="F11" i="3"/>
  <c r="E11" i="3"/>
  <c r="K11" i="3" s="1"/>
  <c r="D11" i="3"/>
  <c r="C11" i="3"/>
  <c r="B11" i="3"/>
  <c r="A11" i="3"/>
  <c r="F10" i="3"/>
  <c r="E10" i="3"/>
  <c r="D10" i="3"/>
  <c r="C10" i="3"/>
  <c r="B10" i="3"/>
  <c r="A10" i="3"/>
  <c r="K9" i="3"/>
  <c r="F9" i="3"/>
  <c r="E9" i="3"/>
  <c r="D9" i="3"/>
  <c r="C9" i="3"/>
  <c r="B9" i="3"/>
  <c r="A9" i="3"/>
  <c r="F8" i="3"/>
  <c r="E8" i="3"/>
  <c r="N8" i="3" s="1"/>
  <c r="D8" i="3"/>
  <c r="C8" i="3"/>
  <c r="B8" i="3"/>
  <c r="A8" i="3"/>
  <c r="F7" i="3"/>
  <c r="E7" i="3"/>
  <c r="K7" i="3" s="1"/>
  <c r="D7" i="3"/>
  <c r="C7" i="3"/>
  <c r="B7" i="3"/>
  <c r="A7" i="3"/>
  <c r="F6" i="3"/>
  <c r="E6" i="3"/>
  <c r="L6" i="3" s="1"/>
  <c r="D6" i="3"/>
  <c r="C6" i="3"/>
  <c r="B6" i="3"/>
  <c r="A6" i="3"/>
  <c r="F5" i="3"/>
  <c r="E5" i="3"/>
  <c r="D5" i="3"/>
  <c r="C5" i="3"/>
  <c r="B5" i="3"/>
  <c r="A5" i="3"/>
  <c r="L4" i="3"/>
  <c r="K4" i="3"/>
  <c r="F4" i="3"/>
  <c r="E4" i="3"/>
  <c r="N4" i="3" s="1"/>
  <c r="D4" i="3"/>
  <c r="C4" i="3"/>
  <c r="B4" i="3"/>
  <c r="A4" i="3"/>
  <c r="F3" i="3"/>
  <c r="E3" i="3"/>
  <c r="N3" i="3" s="1"/>
  <c r="D3" i="3"/>
  <c r="C3" i="3"/>
  <c r="B3" i="3"/>
  <c r="A3" i="3"/>
  <c r="K2" i="3"/>
  <c r="F2" i="3"/>
  <c r="E2" i="3"/>
  <c r="D2" i="3"/>
  <c r="C2" i="3"/>
  <c r="B2" i="3"/>
  <c r="A2" i="3"/>
  <c r="O12" i="2"/>
  <c r="K12" i="2"/>
  <c r="F27" i="7" s="1"/>
  <c r="C12" i="2"/>
  <c r="O11" i="2"/>
  <c r="K11" i="2"/>
  <c r="F26" i="13" s="1"/>
  <c r="G11" i="2"/>
  <c r="C11" i="2"/>
  <c r="O10" i="2"/>
  <c r="K10" i="2"/>
  <c r="F25" i="11" s="1"/>
  <c r="G10" i="2"/>
  <c r="C10" i="2"/>
  <c r="O9" i="2"/>
  <c r="F24" i="29" s="1"/>
  <c r="K9" i="2"/>
  <c r="F24" i="9" s="1"/>
  <c r="G9" i="2"/>
  <c r="C9" i="2"/>
  <c r="F24" i="22" s="1"/>
  <c r="O8" i="2"/>
  <c r="K8" i="2"/>
  <c r="G8" i="2"/>
  <c r="C8" i="2"/>
  <c r="O7" i="2"/>
  <c r="K7" i="2"/>
  <c r="F22" i="14" s="1"/>
  <c r="G7" i="2"/>
  <c r="C7" i="2"/>
  <c r="O6" i="2"/>
  <c r="K6" i="2"/>
  <c r="F21" i="4" s="1"/>
  <c r="G6" i="2"/>
  <c r="C6" i="2"/>
  <c r="O5" i="2"/>
  <c r="K5" i="2"/>
  <c r="G5" i="2"/>
  <c r="C5" i="2"/>
  <c r="F20" i="16" s="1"/>
  <c r="O4" i="2"/>
  <c r="K4" i="2"/>
  <c r="F19" i="13" s="1"/>
  <c r="G4" i="2"/>
  <c r="C4" i="2"/>
  <c r="O3" i="2"/>
  <c r="K3" i="2"/>
  <c r="F18" i="11" s="1"/>
  <c r="G3" i="2"/>
  <c r="C3" i="2"/>
  <c r="F18" i="18" s="1"/>
  <c r="I25" i="11" l="1"/>
  <c r="H25" i="11"/>
  <c r="G25" i="11" s="1"/>
  <c r="I19" i="13"/>
  <c r="H19" i="13"/>
  <c r="H20" i="16"/>
  <c r="I20" i="16"/>
  <c r="I18" i="18"/>
  <c r="H18" i="18"/>
  <c r="I27" i="7"/>
  <c r="H27" i="7"/>
  <c r="G27" i="7" s="1"/>
  <c r="I18" i="11"/>
  <c r="H18" i="11"/>
  <c r="I24" i="9"/>
  <c r="H24" i="9"/>
  <c r="I21" i="4"/>
  <c r="H21" i="4"/>
  <c r="F24" i="5"/>
  <c r="F19" i="25"/>
  <c r="F19" i="18"/>
  <c r="F19" i="22"/>
  <c r="F22" i="18"/>
  <c r="F22" i="22"/>
  <c r="F22" i="24"/>
  <c r="F25" i="21"/>
  <c r="F25" i="25"/>
  <c r="N32" i="3"/>
  <c r="N44" i="3"/>
  <c r="K44" i="3"/>
  <c r="C24" i="5"/>
  <c r="F22" i="6"/>
  <c r="F18" i="7"/>
  <c r="F21" i="9"/>
  <c r="F22" i="10"/>
  <c r="F25" i="13"/>
  <c r="F24" i="16"/>
  <c r="F19" i="30"/>
  <c r="F19" i="27"/>
  <c r="F19" i="26"/>
  <c r="F22" i="30"/>
  <c r="F22" i="32"/>
  <c r="F22" i="27"/>
  <c r="F22" i="28"/>
  <c r="F22" i="26"/>
  <c r="F25" i="32"/>
  <c r="F25" i="28"/>
  <c r="F25" i="29"/>
  <c r="F25" i="27"/>
  <c r="K32" i="3"/>
  <c r="C24" i="6"/>
  <c r="F19" i="6"/>
  <c r="C26" i="6"/>
  <c r="F21" i="6"/>
  <c r="C21" i="6"/>
  <c r="F23" i="6"/>
  <c r="C23" i="6"/>
  <c r="F18" i="6"/>
  <c r="C7" i="6"/>
  <c r="F25" i="6"/>
  <c r="C18" i="6"/>
  <c r="C25" i="6"/>
  <c r="F20" i="6"/>
  <c r="E17" i="6"/>
  <c r="C22" i="6"/>
  <c r="F24" i="6"/>
  <c r="H24" i="10"/>
  <c r="F25" i="17"/>
  <c r="C21" i="5"/>
  <c r="C23" i="5"/>
  <c r="F18" i="5"/>
  <c r="C7" i="5"/>
  <c r="F25" i="5"/>
  <c r="C18" i="5"/>
  <c r="C25" i="5"/>
  <c r="F20" i="5"/>
  <c r="E17" i="5"/>
  <c r="F27" i="5"/>
  <c r="C20" i="5"/>
  <c r="D17" i="5"/>
  <c r="C6" i="5" s="1"/>
  <c r="C27" i="5"/>
  <c r="F22" i="5"/>
  <c r="D14" i="5"/>
  <c r="C22" i="5"/>
  <c r="F26" i="5"/>
  <c r="C19" i="5"/>
  <c r="N41" i="3"/>
  <c r="M41" i="3"/>
  <c r="K41" i="3"/>
  <c r="F19" i="5"/>
  <c r="F26" i="14"/>
  <c r="F23" i="15"/>
  <c r="I21" i="8"/>
  <c r="H21" i="8"/>
  <c r="G21" i="8" s="1"/>
  <c r="I22" i="14"/>
  <c r="H22" i="14"/>
  <c r="G22" i="14" s="1"/>
  <c r="F26" i="25"/>
  <c r="F26" i="24"/>
  <c r="F26" i="22"/>
  <c r="F26" i="18"/>
  <c r="K13" i="3"/>
  <c r="M32" i="3"/>
  <c r="N39" i="3"/>
  <c r="M39" i="3"/>
  <c r="M43" i="3"/>
  <c r="K43" i="3"/>
  <c r="N51" i="3"/>
  <c r="M51" i="3"/>
  <c r="L51" i="3"/>
  <c r="F25" i="8"/>
  <c r="C24" i="10"/>
  <c r="F19" i="10"/>
  <c r="F26" i="10"/>
  <c r="C19" i="10"/>
  <c r="C26" i="10"/>
  <c r="F21" i="10"/>
  <c r="C21" i="10"/>
  <c r="F23" i="10"/>
  <c r="C23" i="10"/>
  <c r="F18" i="10"/>
  <c r="C7" i="10"/>
  <c r="F25" i="10"/>
  <c r="C18" i="10"/>
  <c r="C25" i="10"/>
  <c r="F20" i="10"/>
  <c r="E17" i="10"/>
  <c r="C22" i="10"/>
  <c r="F18" i="15"/>
  <c r="F25" i="24"/>
  <c r="F19" i="43"/>
  <c r="F19" i="41"/>
  <c r="F19" i="47"/>
  <c r="F19" i="40"/>
  <c r="F19" i="35"/>
  <c r="F19" i="44"/>
  <c r="F19" i="34"/>
  <c r="F19" i="37"/>
  <c r="F19" i="45"/>
  <c r="L10" i="3"/>
  <c r="F20" i="13"/>
  <c r="F20" i="11"/>
  <c r="F20" i="7"/>
  <c r="F23" i="11"/>
  <c r="F23" i="14"/>
  <c r="F23" i="8"/>
  <c r="F23" i="4"/>
  <c r="I26" i="13"/>
  <c r="H26" i="13"/>
  <c r="K10" i="3"/>
  <c r="L11" i="3"/>
  <c r="L13" i="3"/>
  <c r="L14" i="3"/>
  <c r="L20" i="3"/>
  <c r="M29" i="3"/>
  <c r="K29" i="3"/>
  <c r="M31" i="3"/>
  <c r="F26" i="6"/>
  <c r="D6" i="8"/>
  <c r="D7" i="8"/>
  <c r="D14" i="10"/>
  <c r="C27" i="10"/>
  <c r="F20" i="14"/>
  <c r="H20" i="4"/>
  <c r="F26" i="32"/>
  <c r="F26" i="29"/>
  <c r="F26" i="30"/>
  <c r="F26" i="26"/>
  <c r="F26" i="28"/>
  <c r="M14" i="3"/>
  <c r="M27" i="3"/>
  <c r="L27" i="3"/>
  <c r="F25" i="4"/>
  <c r="F21" i="5"/>
  <c r="F18" i="8"/>
  <c r="D17" i="10"/>
  <c r="C6" i="10" s="1"/>
  <c r="F27" i="10"/>
  <c r="F25" i="12"/>
  <c r="F19" i="14"/>
  <c r="F19" i="11"/>
  <c r="F19" i="7"/>
  <c r="F23" i="25"/>
  <c r="F23" i="24"/>
  <c r="F23" i="21"/>
  <c r="F20" i="42"/>
  <c r="F20" i="46"/>
  <c r="F20" i="49"/>
  <c r="F20" i="40"/>
  <c r="F20" i="41"/>
  <c r="F20" i="50"/>
  <c r="F20" i="37"/>
  <c r="F20" i="45"/>
  <c r="F20" i="34"/>
  <c r="F20" i="38"/>
  <c r="F23" i="32"/>
  <c r="F23" i="27"/>
  <c r="F23" i="28"/>
  <c r="F23" i="31"/>
  <c r="N38" i="3"/>
  <c r="M38" i="3"/>
  <c r="F18" i="24"/>
  <c r="F18" i="21"/>
  <c r="F18" i="25"/>
  <c r="F21" i="24"/>
  <c r="F21" i="22"/>
  <c r="F21" i="18"/>
  <c r="H24" i="22"/>
  <c r="G24" i="22" s="1"/>
  <c r="I24" i="22"/>
  <c r="F27" i="22"/>
  <c r="F27" i="18"/>
  <c r="F27" i="24"/>
  <c r="F27" i="21"/>
  <c r="L2" i="3"/>
  <c r="K3" i="3"/>
  <c r="K8" i="3"/>
  <c r="L9" i="3"/>
  <c r="N10" i="3"/>
  <c r="N11" i="3"/>
  <c r="N13" i="3"/>
  <c r="N14" i="3"/>
  <c r="M15" i="3"/>
  <c r="L17" i="3"/>
  <c r="M18" i="3"/>
  <c r="M19" i="3"/>
  <c r="M30" i="3"/>
  <c r="C27" i="6"/>
  <c r="C21" i="9"/>
  <c r="F23" i="9"/>
  <c r="C23" i="9"/>
  <c r="F18" i="9"/>
  <c r="C7" i="9"/>
  <c r="F25" i="9"/>
  <c r="C18" i="9"/>
  <c r="C25" i="9"/>
  <c r="F20" i="9"/>
  <c r="E17" i="9"/>
  <c r="F27" i="9"/>
  <c r="C20" i="9"/>
  <c r="D17" i="9"/>
  <c r="C6" i="9" s="1"/>
  <c r="C27" i="9"/>
  <c r="F22" i="9"/>
  <c r="D14" i="9"/>
  <c r="C22" i="9"/>
  <c r="F26" i="9"/>
  <c r="C19" i="9"/>
  <c r="C24" i="16"/>
  <c r="F19" i="16"/>
  <c r="F26" i="16"/>
  <c r="C19" i="16"/>
  <c r="C23" i="16"/>
  <c r="F18" i="16"/>
  <c r="C7" i="16"/>
  <c r="F25" i="16"/>
  <c r="C18" i="16"/>
  <c r="F27" i="16"/>
  <c r="C27" i="16"/>
  <c r="F23" i="16"/>
  <c r="C26" i="16"/>
  <c r="F22" i="16"/>
  <c r="C22" i="16"/>
  <c r="C25" i="16"/>
  <c r="E17" i="16"/>
  <c r="F21" i="16"/>
  <c r="D17" i="16"/>
  <c r="C6" i="16" s="1"/>
  <c r="C21" i="16"/>
  <c r="D14" i="16"/>
  <c r="C20" i="16"/>
  <c r="I25" i="7"/>
  <c r="H25" i="7"/>
  <c r="G25" i="7" s="1"/>
  <c r="F22" i="12"/>
  <c r="F18" i="46"/>
  <c r="F18" i="43"/>
  <c r="F18" i="50"/>
  <c r="F18" i="37"/>
  <c r="F18" i="41"/>
  <c r="F18" i="34"/>
  <c r="F18" i="42"/>
  <c r="F18" i="38"/>
  <c r="F18" i="49"/>
  <c r="F18" i="33"/>
  <c r="F24" i="44"/>
  <c r="F24" i="43"/>
  <c r="F24" i="41"/>
  <c r="F24" i="39"/>
  <c r="F24" i="34"/>
  <c r="F24" i="37"/>
  <c r="F24" i="35"/>
  <c r="F27" i="12"/>
  <c r="F27" i="11"/>
  <c r="F27" i="13"/>
  <c r="F27" i="14"/>
  <c r="L3" i="3"/>
  <c r="K5" i="3"/>
  <c r="K6" i="3"/>
  <c r="L7" i="3"/>
  <c r="L8" i="3"/>
  <c r="N9" i="3"/>
  <c r="N15" i="3"/>
  <c r="N17" i="3"/>
  <c r="N18" i="3"/>
  <c r="N19" i="3"/>
  <c r="M26" i="3"/>
  <c r="K51" i="3"/>
  <c r="G20" i="4"/>
  <c r="D6" i="4"/>
  <c r="G21" i="4"/>
  <c r="D7" i="4"/>
  <c r="F27" i="6"/>
  <c r="F24" i="20"/>
  <c r="K31" i="3"/>
  <c r="F18" i="13"/>
  <c r="F18" i="14"/>
  <c r="L5" i="3"/>
  <c r="L29" i="3"/>
  <c r="K39" i="3"/>
  <c r="N42" i="3"/>
  <c r="M42" i="3"/>
  <c r="K42" i="3"/>
  <c r="F18" i="4"/>
  <c r="F23" i="5"/>
  <c r="F20" i="8"/>
  <c r="F19" i="9"/>
  <c r="C20" i="10"/>
  <c r="F23" i="18"/>
  <c r="N20" i="3"/>
  <c r="F20" i="22"/>
  <c r="F20" i="24"/>
  <c r="F20" i="21"/>
  <c r="F20" i="28"/>
  <c r="F20" i="27"/>
  <c r="F20" i="26"/>
  <c r="F20" i="32"/>
  <c r="F20" i="30"/>
  <c r="L19" i="3"/>
  <c r="F21" i="50"/>
  <c r="F21" i="46"/>
  <c r="F21" i="48"/>
  <c r="F21" i="34"/>
  <c r="F21" i="40"/>
  <c r="F21" i="43"/>
  <c r="F21" i="38"/>
  <c r="F21" i="35"/>
  <c r="F21" i="42"/>
  <c r="F21" i="33"/>
  <c r="F21" i="14"/>
  <c r="F21" i="11"/>
  <c r="F21" i="7"/>
  <c r="F27" i="26"/>
  <c r="F27" i="30"/>
  <c r="F27" i="32"/>
  <c r="F27" i="28"/>
  <c r="N2" i="3"/>
  <c r="F18" i="32"/>
  <c r="F18" i="28"/>
  <c r="F18" i="29"/>
  <c r="F18" i="27"/>
  <c r="F21" i="26"/>
  <c r="F21" i="32"/>
  <c r="F21" i="30"/>
  <c r="F21" i="28"/>
  <c r="I24" i="29"/>
  <c r="H24" i="29"/>
  <c r="N5" i="3"/>
  <c r="N6" i="3"/>
  <c r="N7" i="3"/>
  <c r="K38" i="3"/>
  <c r="C27" i="17"/>
  <c r="F22" i="17"/>
  <c r="D14" i="17"/>
  <c r="C22" i="17"/>
  <c r="C24" i="17"/>
  <c r="F19" i="17"/>
  <c r="C26" i="17"/>
  <c r="F21" i="17"/>
  <c r="C21" i="17"/>
  <c r="F24" i="17"/>
  <c r="F20" i="17"/>
  <c r="C20" i="17"/>
  <c r="F23" i="17"/>
  <c r="C23" i="17"/>
  <c r="C19" i="17"/>
  <c r="C7" i="17"/>
  <c r="F27" i="17"/>
  <c r="F18" i="17"/>
  <c r="F26" i="17"/>
  <c r="C18" i="17"/>
  <c r="E17" i="17"/>
  <c r="D17" i="17"/>
  <c r="C6" i="17" s="1"/>
  <c r="F25" i="14"/>
  <c r="C18" i="15"/>
  <c r="F21" i="15"/>
  <c r="F24" i="15"/>
  <c r="C19" i="19"/>
  <c r="M50" i="3"/>
  <c r="C19" i="4"/>
  <c r="F26" i="4"/>
  <c r="D7" i="7"/>
  <c r="F23" i="7"/>
  <c r="C19" i="8"/>
  <c r="F26" i="8"/>
  <c r="D7" i="11"/>
  <c r="G18" i="11"/>
  <c r="C7" i="15"/>
  <c r="F25" i="15"/>
  <c r="F21" i="19"/>
  <c r="N50" i="3"/>
  <c r="F19" i="4"/>
  <c r="C24" i="4"/>
  <c r="C21" i="7"/>
  <c r="F19" i="8"/>
  <c r="C24" i="8"/>
  <c r="C24" i="12"/>
  <c r="F19" i="12"/>
  <c r="C23" i="12"/>
  <c r="F18" i="12"/>
  <c r="C27" i="13"/>
  <c r="F22" i="13"/>
  <c r="D14" i="13"/>
  <c r="C26" i="13"/>
  <c r="F21" i="13"/>
  <c r="C20" i="13"/>
  <c r="D6" i="14"/>
  <c r="C19" i="15"/>
  <c r="C22" i="15"/>
  <c r="C22" i="20"/>
  <c r="F24" i="4"/>
  <c r="F24" i="8"/>
  <c r="F19" i="15"/>
  <c r="F26" i="23"/>
  <c r="C19" i="23"/>
  <c r="C26" i="23"/>
  <c r="F21" i="23"/>
  <c r="C21" i="23"/>
  <c r="F25" i="23"/>
  <c r="F22" i="23"/>
  <c r="F19" i="23"/>
  <c r="C25" i="23"/>
  <c r="C22" i="23"/>
  <c r="F18" i="23"/>
  <c r="C7" i="23"/>
  <c r="C18" i="23"/>
  <c r="E17" i="23"/>
  <c r="F27" i="23"/>
  <c r="F24" i="23"/>
  <c r="D17" i="23"/>
  <c r="C6" i="23" s="1"/>
  <c r="C27" i="23"/>
  <c r="C24" i="23"/>
  <c r="D14" i="23"/>
  <c r="F22" i="38"/>
  <c r="F22" i="42"/>
  <c r="F22" i="50"/>
  <c r="F22" i="46"/>
  <c r="F22" i="45"/>
  <c r="F22" i="41"/>
  <c r="F22" i="35"/>
  <c r="F25" i="43"/>
  <c r="F25" i="47"/>
  <c r="F25" i="50"/>
  <c r="F25" i="38"/>
  <c r="F25" i="37"/>
  <c r="F25" i="42"/>
  <c r="F25" i="46"/>
  <c r="C22" i="4"/>
  <c r="C19" i="7"/>
  <c r="F26" i="7"/>
  <c r="C22" i="8"/>
  <c r="C19" i="11"/>
  <c r="F26" i="11"/>
  <c r="D14" i="12"/>
  <c r="F20" i="12"/>
  <c r="F23" i="12"/>
  <c r="C26" i="12"/>
  <c r="D17" i="13"/>
  <c r="C6" i="13" s="1"/>
  <c r="F23" i="13"/>
  <c r="C26" i="15"/>
  <c r="F22" i="4"/>
  <c r="C27" i="4"/>
  <c r="D14" i="8"/>
  <c r="F22" i="8"/>
  <c r="C27" i="8"/>
  <c r="D17" i="12"/>
  <c r="C6" i="12" s="1"/>
  <c r="F26" i="12"/>
  <c r="E17" i="13"/>
  <c r="D7" i="14"/>
  <c r="C23" i="15"/>
  <c r="F26" i="15"/>
  <c r="C20" i="23"/>
  <c r="D17" i="4"/>
  <c r="C6" i="4" s="1"/>
  <c r="C20" i="4"/>
  <c r="F27" i="4"/>
  <c r="F24" i="7"/>
  <c r="D17" i="8"/>
  <c r="C6" i="8" s="1"/>
  <c r="C20" i="8"/>
  <c r="F27" i="8"/>
  <c r="F24" i="11"/>
  <c r="E17" i="12"/>
  <c r="C18" i="13"/>
  <c r="F20" i="15"/>
  <c r="F20" i="23"/>
  <c r="C21" i="15"/>
  <c r="F27" i="15"/>
  <c r="C20" i="15"/>
  <c r="D17" i="15"/>
  <c r="C6" i="15" s="1"/>
  <c r="C27" i="15"/>
  <c r="F22" i="15"/>
  <c r="D14" i="15"/>
  <c r="F25" i="18"/>
  <c r="C21" i="19"/>
  <c r="F23" i="19"/>
  <c r="C23" i="19"/>
  <c r="F18" i="19"/>
  <c r="C7" i="19"/>
  <c r="F25" i="19"/>
  <c r="C18" i="19"/>
  <c r="C25" i="19"/>
  <c r="F20" i="19"/>
  <c r="E17" i="19"/>
  <c r="F27" i="19"/>
  <c r="C20" i="19"/>
  <c r="D17" i="19"/>
  <c r="C6" i="19" s="1"/>
  <c r="C27" i="19"/>
  <c r="F22" i="19"/>
  <c r="D14" i="19"/>
  <c r="C24" i="19"/>
  <c r="F19" i="19"/>
  <c r="F24" i="19"/>
  <c r="C24" i="20"/>
  <c r="F19" i="20"/>
  <c r="F26" i="20"/>
  <c r="C19" i="20"/>
  <c r="C26" i="20"/>
  <c r="F21" i="20"/>
  <c r="C21" i="20"/>
  <c r="F23" i="20"/>
  <c r="C23" i="20"/>
  <c r="F18" i="20"/>
  <c r="C7" i="20"/>
  <c r="F25" i="20"/>
  <c r="C18" i="20"/>
  <c r="C25" i="20"/>
  <c r="F20" i="20"/>
  <c r="E17" i="20"/>
  <c r="C27" i="20"/>
  <c r="F22" i="20"/>
  <c r="D14" i="20"/>
  <c r="C23" i="23"/>
  <c r="D7" i="27"/>
  <c r="D6" i="27"/>
  <c r="D7" i="32"/>
  <c r="D6" i="32"/>
  <c r="F23" i="43"/>
  <c r="F23" i="49"/>
  <c r="F23" i="41"/>
  <c r="F23" i="42"/>
  <c r="F23" i="50"/>
  <c r="F23" i="46"/>
  <c r="F23" i="38"/>
  <c r="F23" i="44"/>
  <c r="F23" i="35"/>
  <c r="F23" i="39"/>
  <c r="F23" i="34"/>
  <c r="F23" i="48"/>
  <c r="F23" i="37"/>
  <c r="F26" i="50"/>
  <c r="F26" i="46"/>
  <c r="F26" i="38"/>
  <c r="F26" i="42"/>
  <c r="F26" i="40"/>
  <c r="F26" i="43"/>
  <c r="F26" i="41"/>
  <c r="F26" i="47"/>
  <c r="F26" i="37"/>
  <c r="F26" i="45"/>
  <c r="F26" i="35"/>
  <c r="C18" i="4"/>
  <c r="D14" i="7"/>
  <c r="F22" i="7"/>
  <c r="C18" i="8"/>
  <c r="D14" i="11"/>
  <c r="F22" i="11"/>
  <c r="C7" i="12"/>
  <c r="F21" i="12"/>
  <c r="F24" i="12"/>
  <c r="C27" i="12"/>
  <c r="C7" i="13"/>
  <c r="F24" i="13"/>
  <c r="C26" i="19"/>
  <c r="F23" i="23"/>
  <c r="E17" i="15"/>
  <c r="C24" i="15"/>
  <c r="F26" i="19"/>
  <c r="D17" i="20"/>
  <c r="C6" i="20" s="1"/>
  <c r="F27" i="20"/>
  <c r="D7" i="21"/>
  <c r="D6" i="21"/>
  <c r="D7" i="26"/>
  <c r="D6" i="26"/>
  <c r="D6" i="40"/>
  <c r="D7" i="40"/>
  <c r="D6" i="28"/>
  <c r="C21" i="21"/>
  <c r="F23" i="22"/>
  <c r="C23" i="22"/>
  <c r="F18" i="22"/>
  <c r="C7" i="22"/>
  <c r="F25" i="22"/>
  <c r="C18" i="22"/>
  <c r="F26" i="31"/>
  <c r="C19" i="31"/>
  <c r="C26" i="31"/>
  <c r="F21" i="31"/>
  <c r="C21" i="31"/>
  <c r="F25" i="31"/>
  <c r="C18" i="31"/>
  <c r="C25" i="31"/>
  <c r="F20" i="31"/>
  <c r="E17" i="31"/>
  <c r="F27" i="31"/>
  <c r="C20" i="31"/>
  <c r="D17" i="31"/>
  <c r="C6" i="31" s="1"/>
  <c r="C27" i="31"/>
  <c r="F22" i="31"/>
  <c r="D14" i="31"/>
  <c r="C24" i="31"/>
  <c r="F19" i="31"/>
  <c r="F24" i="31"/>
  <c r="C26" i="36"/>
  <c r="F21" i="36"/>
  <c r="C21" i="36"/>
  <c r="C25" i="36"/>
  <c r="F20" i="36"/>
  <c r="E17" i="36"/>
  <c r="C24" i="36"/>
  <c r="F26" i="36"/>
  <c r="F22" i="36"/>
  <c r="F19" i="36"/>
  <c r="C22" i="36"/>
  <c r="C19" i="36"/>
  <c r="F25" i="36"/>
  <c r="C7" i="36"/>
  <c r="F18" i="36"/>
  <c r="C18" i="36"/>
  <c r="D17" i="36"/>
  <c r="C6" i="36" s="1"/>
  <c r="F24" i="36"/>
  <c r="D14" i="36"/>
  <c r="F27" i="36"/>
  <c r="F24" i="14"/>
  <c r="F24" i="18"/>
  <c r="F21" i="21"/>
  <c r="C26" i="21"/>
  <c r="C20" i="22"/>
  <c r="D7" i="28"/>
  <c r="C25" i="29"/>
  <c r="F20" i="29"/>
  <c r="E17" i="29"/>
  <c r="F27" i="29"/>
  <c r="C20" i="29"/>
  <c r="D17" i="29"/>
  <c r="C6" i="29" s="1"/>
  <c r="C27" i="29"/>
  <c r="F22" i="29"/>
  <c r="D14" i="29"/>
  <c r="C24" i="29"/>
  <c r="F19" i="29"/>
  <c r="C26" i="29"/>
  <c r="F21" i="29"/>
  <c r="C21" i="29"/>
  <c r="F26" i="21"/>
  <c r="F23" i="30"/>
  <c r="F18" i="31"/>
  <c r="C20" i="36"/>
  <c r="F19" i="21"/>
  <c r="C24" i="21"/>
  <c r="F23" i="26"/>
  <c r="C23" i="36"/>
  <c r="F24" i="21"/>
  <c r="F23" i="36"/>
  <c r="E17" i="18"/>
  <c r="F20" i="18"/>
  <c r="C25" i="18"/>
  <c r="C22" i="21"/>
  <c r="C25" i="25"/>
  <c r="F20" i="25"/>
  <c r="E17" i="25"/>
  <c r="F27" i="25"/>
  <c r="C20" i="25"/>
  <c r="D17" i="25"/>
  <c r="C6" i="25" s="1"/>
  <c r="C27" i="25"/>
  <c r="F22" i="25"/>
  <c r="D14" i="25"/>
  <c r="C26" i="25"/>
  <c r="F21" i="25"/>
  <c r="F24" i="25"/>
  <c r="F26" i="27"/>
  <c r="C19" i="27"/>
  <c r="C26" i="27"/>
  <c r="F21" i="27"/>
  <c r="C21" i="27"/>
  <c r="F27" i="27"/>
  <c r="C20" i="27"/>
  <c r="D17" i="27"/>
  <c r="C6" i="27" s="1"/>
  <c r="F24" i="27"/>
  <c r="F23" i="29"/>
  <c r="D7" i="30"/>
  <c r="D6" i="30"/>
  <c r="F24" i="38"/>
  <c r="C18" i="14"/>
  <c r="C18" i="18"/>
  <c r="D14" i="21"/>
  <c r="F22" i="21"/>
  <c r="D6" i="22"/>
  <c r="C21" i="25"/>
  <c r="C19" i="29"/>
  <c r="C7" i="31"/>
  <c r="C27" i="36"/>
  <c r="C18" i="33"/>
  <c r="C21" i="33"/>
  <c r="D6" i="35"/>
  <c r="G27" i="50"/>
  <c r="C22" i="33"/>
  <c r="C25" i="33"/>
  <c r="D6" i="47"/>
  <c r="D7" i="47"/>
  <c r="I27" i="50"/>
  <c r="H27" i="50"/>
  <c r="F24" i="26"/>
  <c r="F24" i="30"/>
  <c r="C23" i="32"/>
  <c r="F22" i="33"/>
  <c r="F25" i="33"/>
  <c r="F27" i="34"/>
  <c r="C20" i="34"/>
  <c r="D17" i="34"/>
  <c r="C6" i="34" s="1"/>
  <c r="C27" i="34"/>
  <c r="F22" i="34"/>
  <c r="D14" i="34"/>
  <c r="F26" i="34"/>
  <c r="C19" i="34"/>
  <c r="D7" i="35"/>
  <c r="I27" i="40"/>
  <c r="H27" i="40"/>
  <c r="G27" i="40" s="1"/>
  <c r="F25" i="41"/>
  <c r="I19" i="51"/>
  <c r="H19" i="51"/>
  <c r="H27" i="37"/>
  <c r="I27" i="37"/>
  <c r="F27" i="39"/>
  <c r="C20" i="39"/>
  <c r="D17" i="39"/>
  <c r="C6" i="39" s="1"/>
  <c r="C27" i="39"/>
  <c r="F22" i="39"/>
  <c r="D14" i="39"/>
  <c r="F25" i="39"/>
  <c r="C22" i="39"/>
  <c r="F19" i="39"/>
  <c r="C25" i="39"/>
  <c r="C19" i="39"/>
  <c r="C24" i="39"/>
  <c r="F21" i="39"/>
  <c r="C18" i="39"/>
  <c r="F24" i="33"/>
  <c r="C24" i="33"/>
  <c r="F19" i="33"/>
  <c r="F23" i="33"/>
  <c r="C26" i="33"/>
  <c r="I27" i="38"/>
  <c r="H27" i="38"/>
  <c r="G27" i="38" s="1"/>
  <c r="I23" i="51"/>
  <c r="H23" i="51"/>
  <c r="C20" i="33"/>
  <c r="C23" i="33"/>
  <c r="F26" i="33"/>
  <c r="D7" i="39"/>
  <c r="D6" i="39"/>
  <c r="F19" i="24"/>
  <c r="C24" i="24"/>
  <c r="C18" i="26"/>
  <c r="F25" i="26"/>
  <c r="F19" i="28"/>
  <c r="C24" i="28"/>
  <c r="C18" i="30"/>
  <c r="F25" i="30"/>
  <c r="F19" i="32"/>
  <c r="C24" i="32"/>
  <c r="D14" i="33"/>
  <c r="F20" i="33"/>
  <c r="D6" i="34"/>
  <c r="C25" i="34"/>
  <c r="C23" i="35"/>
  <c r="F18" i="35"/>
  <c r="C7" i="35"/>
  <c r="F25" i="35"/>
  <c r="C18" i="35"/>
  <c r="C22" i="35"/>
  <c r="F20" i="35"/>
  <c r="G27" i="37"/>
  <c r="D7" i="37"/>
  <c r="F18" i="39"/>
  <c r="F24" i="50"/>
  <c r="F24" i="24"/>
  <c r="C7" i="26"/>
  <c r="F18" i="26"/>
  <c r="C23" i="26"/>
  <c r="F24" i="28"/>
  <c r="C7" i="30"/>
  <c r="F18" i="30"/>
  <c r="C23" i="30"/>
  <c r="F24" i="32"/>
  <c r="D17" i="33"/>
  <c r="C6" i="33" s="1"/>
  <c r="C27" i="33"/>
  <c r="C7" i="34"/>
  <c r="F25" i="34"/>
  <c r="C26" i="39"/>
  <c r="E17" i="33"/>
  <c r="F27" i="33"/>
  <c r="D7" i="34"/>
  <c r="C22" i="34"/>
  <c r="I27" i="35"/>
  <c r="H27" i="35"/>
  <c r="G27" i="35" s="1"/>
  <c r="F20" i="39"/>
  <c r="F26" i="39"/>
  <c r="I27" i="42"/>
  <c r="H27" i="42"/>
  <c r="G27" i="42" s="1"/>
  <c r="F25" i="45"/>
  <c r="C20" i="40"/>
  <c r="F23" i="40"/>
  <c r="C26" i="40"/>
  <c r="F21" i="44"/>
  <c r="C24" i="44"/>
  <c r="C7" i="45"/>
  <c r="F18" i="45"/>
  <c r="F24" i="45"/>
  <c r="C27" i="45"/>
  <c r="C7" i="47"/>
  <c r="F24" i="47"/>
  <c r="F19" i="48"/>
  <c r="C22" i="48"/>
  <c r="F27" i="45"/>
  <c r="F22" i="48"/>
  <c r="F27" i="51"/>
  <c r="C20" i="51"/>
  <c r="D17" i="51"/>
  <c r="C6" i="51" s="1"/>
  <c r="C27" i="51"/>
  <c r="F22" i="51"/>
  <c r="D14" i="51"/>
  <c r="C22" i="51"/>
  <c r="C25" i="51"/>
  <c r="F20" i="51"/>
  <c r="E17" i="51"/>
  <c r="C21" i="51"/>
  <c r="F24" i="51"/>
  <c r="I27" i="44"/>
  <c r="H27" i="44"/>
  <c r="C19" i="45"/>
  <c r="C19" i="47"/>
  <c r="C26" i="49"/>
  <c r="F21" i="49"/>
  <c r="C21" i="49"/>
  <c r="F26" i="49"/>
  <c r="C19" i="49"/>
  <c r="C20" i="49"/>
  <c r="C23" i="49"/>
  <c r="G18" i="53"/>
  <c r="D7" i="53"/>
  <c r="C23" i="48"/>
  <c r="F18" i="48"/>
  <c r="C7" i="48"/>
  <c r="F25" i="48"/>
  <c r="C18" i="48"/>
  <c r="I25" i="53"/>
  <c r="H25" i="53"/>
  <c r="I22" i="52"/>
  <c r="H22" i="52"/>
  <c r="I18" i="53"/>
  <c r="H18" i="53"/>
  <c r="G25" i="53"/>
  <c r="C21" i="37"/>
  <c r="F24" i="40"/>
  <c r="C27" i="40"/>
  <c r="D7" i="41"/>
  <c r="F27" i="41"/>
  <c r="D7" i="43"/>
  <c r="F22" i="44"/>
  <c r="F24" i="46"/>
  <c r="D14" i="48"/>
  <c r="F20" i="48"/>
  <c r="F26" i="48"/>
  <c r="D17" i="49"/>
  <c r="C6" i="49" s="1"/>
  <c r="F24" i="49"/>
  <c r="F27" i="49"/>
  <c r="H18" i="51"/>
  <c r="G22" i="53"/>
  <c r="C26" i="45"/>
  <c r="F21" i="45"/>
  <c r="C21" i="45"/>
  <c r="F27" i="47"/>
  <c r="C20" i="47"/>
  <c r="D17" i="47"/>
  <c r="C6" i="47" s="1"/>
  <c r="C27" i="47"/>
  <c r="F22" i="47"/>
  <c r="D14" i="47"/>
  <c r="F20" i="47"/>
  <c r="C23" i="47"/>
  <c r="D17" i="48"/>
  <c r="C6" i="48" s="1"/>
  <c r="H26" i="52"/>
  <c r="H22" i="53"/>
  <c r="C23" i="44"/>
  <c r="F18" i="44"/>
  <c r="C7" i="44"/>
  <c r="F25" i="44"/>
  <c r="C18" i="44"/>
  <c r="C20" i="45"/>
  <c r="F23" i="47"/>
  <c r="C26" i="47"/>
  <c r="E17" i="48"/>
  <c r="C21" i="48"/>
  <c r="D6" i="49"/>
  <c r="C18" i="49"/>
  <c r="C7" i="51"/>
  <c r="C19" i="51"/>
  <c r="C23" i="51"/>
  <c r="F26" i="51"/>
  <c r="H19" i="53"/>
  <c r="C22" i="37"/>
  <c r="F22" i="40"/>
  <c r="F24" i="42"/>
  <c r="D14" i="44"/>
  <c r="F20" i="44"/>
  <c r="F26" i="44"/>
  <c r="D17" i="45"/>
  <c r="C6" i="45" s="1"/>
  <c r="F23" i="45"/>
  <c r="C18" i="47"/>
  <c r="F24" i="48"/>
  <c r="C27" i="48"/>
  <c r="D7" i="49"/>
  <c r="C22" i="49"/>
  <c r="C25" i="49"/>
  <c r="I27" i="52"/>
  <c r="H27" i="52"/>
  <c r="G27" i="53"/>
  <c r="C26" i="37"/>
  <c r="F21" i="37"/>
  <c r="F22" i="37"/>
  <c r="C26" i="41"/>
  <c r="F21" i="41"/>
  <c r="C21" i="41"/>
  <c r="F27" i="43"/>
  <c r="C20" i="43"/>
  <c r="D17" i="43"/>
  <c r="C6" i="43" s="1"/>
  <c r="C27" i="43"/>
  <c r="F22" i="43"/>
  <c r="D14" i="43"/>
  <c r="F20" i="43"/>
  <c r="C23" i="43"/>
  <c r="D17" i="44"/>
  <c r="C6" i="44" s="1"/>
  <c r="E17" i="45"/>
  <c r="D6" i="46"/>
  <c r="F18" i="47"/>
  <c r="C21" i="47"/>
  <c r="F27" i="48"/>
  <c r="F19" i="49"/>
  <c r="F22" i="49"/>
  <c r="F25" i="49"/>
  <c r="C23" i="52"/>
  <c r="F18" i="52"/>
  <c r="C7" i="52"/>
  <c r="F25" i="52"/>
  <c r="C18" i="52"/>
  <c r="C25" i="52"/>
  <c r="F20" i="52"/>
  <c r="E17" i="52"/>
  <c r="F23" i="52"/>
  <c r="C21" i="52"/>
  <c r="F24" i="52"/>
  <c r="C26" i="53"/>
  <c r="F21" i="53"/>
  <c r="C21" i="53"/>
  <c r="F23" i="53"/>
  <c r="F26" i="53"/>
  <c r="C19" i="53"/>
  <c r="F20" i="53"/>
  <c r="F24" i="53"/>
  <c r="H27" i="53"/>
  <c r="C23" i="40"/>
  <c r="F18" i="40"/>
  <c r="C7" i="40"/>
  <c r="F25" i="40"/>
  <c r="C18" i="40"/>
  <c r="E17" i="44"/>
  <c r="C21" i="44"/>
  <c r="C18" i="45"/>
  <c r="C24" i="45"/>
  <c r="F21" i="47"/>
  <c r="C24" i="47"/>
  <c r="C19" i="48"/>
  <c r="F21" i="52"/>
  <c r="F19" i="38"/>
  <c r="C24" i="38"/>
  <c r="F19" i="42"/>
  <c r="C24" i="42"/>
  <c r="F19" i="46"/>
  <c r="C24" i="46"/>
  <c r="F19" i="50"/>
  <c r="C24" i="50"/>
  <c r="H23" i="45" l="1"/>
  <c r="I23" i="45"/>
  <c r="G27" i="33"/>
  <c r="D6" i="33"/>
  <c r="D7" i="33"/>
  <c r="I20" i="15"/>
  <c r="H20" i="15"/>
  <c r="H25" i="34"/>
  <c r="G25" i="34" s="1"/>
  <c r="I25" i="34"/>
  <c r="H20" i="28"/>
  <c r="G20" i="28" s="1"/>
  <c r="I20" i="28"/>
  <c r="H20" i="44"/>
  <c r="G20" i="44" s="1"/>
  <c r="I20" i="44"/>
  <c r="I21" i="37"/>
  <c r="H21" i="37"/>
  <c r="G21" i="37" s="1"/>
  <c r="I26" i="49"/>
  <c r="H26" i="49"/>
  <c r="G26" i="49" s="1"/>
  <c r="I19" i="42"/>
  <c r="H19" i="42"/>
  <c r="G19" i="42" s="1"/>
  <c r="H18" i="40"/>
  <c r="G18" i="40" s="1"/>
  <c r="I18" i="40"/>
  <c r="I19" i="49"/>
  <c r="H19" i="49"/>
  <c r="G19" i="49" s="1"/>
  <c r="H22" i="51"/>
  <c r="I22" i="51"/>
  <c r="I19" i="48"/>
  <c r="H19" i="48"/>
  <c r="H23" i="40"/>
  <c r="G23" i="40" s="1"/>
  <c r="I23" i="40"/>
  <c r="I27" i="33"/>
  <c r="H27" i="33"/>
  <c r="H25" i="33"/>
  <c r="G25" i="33" s="1"/>
  <c r="I25" i="33"/>
  <c r="I22" i="21"/>
  <c r="H22" i="21"/>
  <c r="G22" i="21" s="1"/>
  <c r="I24" i="25"/>
  <c r="H24" i="25"/>
  <c r="H23" i="36"/>
  <c r="I23" i="36"/>
  <c r="I26" i="21"/>
  <c r="H26" i="21"/>
  <c r="G26" i="21" s="1"/>
  <c r="D6" i="29"/>
  <c r="G21" i="29"/>
  <c r="G24" i="29"/>
  <c r="D7" i="29"/>
  <c r="I20" i="36"/>
  <c r="H20" i="36"/>
  <c r="H23" i="37"/>
  <c r="G23" i="37" s="1"/>
  <c r="I23" i="37"/>
  <c r="I23" i="43"/>
  <c r="H23" i="43"/>
  <c r="G23" i="43" s="1"/>
  <c r="H18" i="19"/>
  <c r="G18" i="19" s="1"/>
  <c r="I18" i="19"/>
  <c r="I20" i="23"/>
  <c r="H20" i="23"/>
  <c r="I25" i="37"/>
  <c r="H25" i="37"/>
  <c r="G25" i="37" s="1"/>
  <c r="I24" i="8"/>
  <c r="H24" i="8"/>
  <c r="G24" i="8" s="1"/>
  <c r="H24" i="17"/>
  <c r="I24" i="17"/>
  <c r="H18" i="32"/>
  <c r="G18" i="32" s="1"/>
  <c r="I18" i="32"/>
  <c r="I21" i="42"/>
  <c r="H21" i="42"/>
  <c r="G21" i="42" s="1"/>
  <c r="I20" i="32"/>
  <c r="H20" i="32"/>
  <c r="G20" i="32" s="1"/>
  <c r="I20" i="8"/>
  <c r="H20" i="8"/>
  <c r="G20" i="8" s="1"/>
  <c r="I24" i="43"/>
  <c r="H24" i="43"/>
  <c r="G24" i="43" s="1"/>
  <c r="I22" i="12"/>
  <c r="H22" i="12"/>
  <c r="I27" i="24"/>
  <c r="H27" i="24"/>
  <c r="G27" i="24" s="1"/>
  <c r="H20" i="41"/>
  <c r="G20" i="41" s="1"/>
  <c r="I20" i="41"/>
  <c r="I26" i="29"/>
  <c r="H26" i="29"/>
  <c r="G26" i="29" s="1"/>
  <c r="I23" i="14"/>
  <c r="H23" i="14"/>
  <c r="G23" i="14" s="1"/>
  <c r="H19" i="35"/>
  <c r="G19" i="35" s="1"/>
  <c r="I19" i="35"/>
  <c r="I25" i="10"/>
  <c r="H25" i="10"/>
  <c r="H25" i="8"/>
  <c r="G25" i="8" s="1"/>
  <c r="I25" i="8"/>
  <c r="I23" i="15"/>
  <c r="H23" i="15"/>
  <c r="I20" i="6"/>
  <c r="H20" i="6"/>
  <c r="I22" i="28"/>
  <c r="H22" i="28"/>
  <c r="G22" i="28" s="1"/>
  <c r="I22" i="6"/>
  <c r="H22" i="6"/>
  <c r="I22" i="18"/>
  <c r="H22" i="18"/>
  <c r="H23" i="52"/>
  <c r="I23" i="52"/>
  <c r="G23" i="52" s="1"/>
  <c r="I19" i="22"/>
  <c r="H19" i="22"/>
  <c r="G19" i="22" s="1"/>
  <c r="I27" i="48"/>
  <c r="H27" i="48"/>
  <c r="H24" i="13"/>
  <c r="I24" i="13"/>
  <c r="I22" i="13"/>
  <c r="H22" i="13"/>
  <c r="I22" i="27"/>
  <c r="H22" i="27"/>
  <c r="G22" i="27" s="1"/>
  <c r="H19" i="38"/>
  <c r="G19" i="38" s="1"/>
  <c r="I19" i="38"/>
  <c r="G25" i="52"/>
  <c r="D6" i="52"/>
  <c r="G27" i="52"/>
  <c r="D7" i="52"/>
  <c r="G19" i="52"/>
  <c r="G26" i="52"/>
  <c r="G22" i="52"/>
  <c r="G21" i="52"/>
  <c r="I27" i="43"/>
  <c r="H27" i="43"/>
  <c r="G27" i="43" s="1"/>
  <c r="I26" i="51"/>
  <c r="H26" i="51"/>
  <c r="I25" i="44"/>
  <c r="H25" i="44"/>
  <c r="I20" i="47"/>
  <c r="H20" i="47"/>
  <c r="G20" i="47" s="1"/>
  <c r="H27" i="49"/>
  <c r="G27" i="49" s="1"/>
  <c r="I27" i="49"/>
  <c r="H27" i="41"/>
  <c r="G27" i="41" s="1"/>
  <c r="I27" i="41"/>
  <c r="I25" i="45"/>
  <c r="H25" i="45"/>
  <c r="H19" i="32"/>
  <c r="G19" i="32" s="1"/>
  <c r="I19" i="32"/>
  <c r="H23" i="29"/>
  <c r="G23" i="29" s="1"/>
  <c r="I23" i="29"/>
  <c r="H21" i="29"/>
  <c r="I21" i="29"/>
  <c r="I18" i="36"/>
  <c r="H18" i="36"/>
  <c r="G20" i="31"/>
  <c r="D6" i="31"/>
  <c r="D7" i="31"/>
  <c r="I26" i="45"/>
  <c r="H26" i="45"/>
  <c r="I23" i="34"/>
  <c r="H23" i="34"/>
  <c r="G23" i="34" s="1"/>
  <c r="I23" i="19"/>
  <c r="H23" i="19"/>
  <c r="I25" i="50"/>
  <c r="H25" i="50"/>
  <c r="G25" i="50" s="1"/>
  <c r="I22" i="23"/>
  <c r="H22" i="23"/>
  <c r="H21" i="17"/>
  <c r="I21" i="17"/>
  <c r="I21" i="38"/>
  <c r="H21" i="38"/>
  <c r="G21" i="38" s="1"/>
  <c r="H20" i="27"/>
  <c r="G20" i="27" s="1"/>
  <c r="I20" i="27"/>
  <c r="I23" i="5"/>
  <c r="H23" i="5"/>
  <c r="I18" i="33"/>
  <c r="H18" i="33"/>
  <c r="G18" i="33" s="1"/>
  <c r="I26" i="9"/>
  <c r="H26" i="9"/>
  <c r="I25" i="9"/>
  <c r="H25" i="9"/>
  <c r="I27" i="22"/>
  <c r="H27" i="22"/>
  <c r="G27" i="22" s="1"/>
  <c r="I20" i="49"/>
  <c r="H20" i="49"/>
  <c r="G20" i="49" s="1"/>
  <c r="I20" i="7"/>
  <c r="H20" i="7"/>
  <c r="G20" i="7" s="1"/>
  <c r="I19" i="47"/>
  <c r="H19" i="47"/>
  <c r="G19" i="47" s="1"/>
  <c r="I18" i="10"/>
  <c r="H18" i="10"/>
  <c r="I19" i="5"/>
  <c r="H19" i="5"/>
  <c r="I26" i="5"/>
  <c r="H26" i="5"/>
  <c r="I25" i="5"/>
  <c r="H25" i="5"/>
  <c r="I22" i="32"/>
  <c r="H22" i="32"/>
  <c r="G22" i="32" s="1"/>
  <c r="I19" i="18"/>
  <c r="H19" i="18"/>
  <c r="H24" i="45"/>
  <c r="I24" i="45"/>
  <c r="I25" i="36"/>
  <c r="H25" i="36"/>
  <c r="H24" i="12"/>
  <c r="I24" i="12"/>
  <c r="I25" i="18"/>
  <c r="H25" i="18"/>
  <c r="I24" i="11"/>
  <c r="H24" i="11"/>
  <c r="G24" i="11" s="1"/>
  <c r="G24" i="13"/>
  <c r="D7" i="13"/>
  <c r="D6" i="13"/>
  <c r="G23" i="13"/>
  <c r="G26" i="13"/>
  <c r="G20" i="13"/>
  <c r="G22" i="13"/>
  <c r="G19" i="13"/>
  <c r="I25" i="43"/>
  <c r="H25" i="43"/>
  <c r="G25" i="43" s="1"/>
  <c r="I25" i="15"/>
  <c r="H25" i="15"/>
  <c r="I18" i="17"/>
  <c r="H18" i="17"/>
  <c r="I19" i="17"/>
  <c r="H19" i="17"/>
  <c r="G19" i="17" s="1"/>
  <c r="I27" i="28"/>
  <c r="H27" i="28"/>
  <c r="G27" i="28" s="1"/>
  <c r="I21" i="40"/>
  <c r="H21" i="40"/>
  <c r="G21" i="40" s="1"/>
  <c r="I20" i="21"/>
  <c r="H20" i="21"/>
  <c r="G20" i="21" s="1"/>
  <c r="H18" i="4"/>
  <c r="G18" i="4" s="1"/>
  <c r="I18" i="4"/>
  <c r="I18" i="14"/>
  <c r="H18" i="14"/>
  <c r="G18" i="14" s="1"/>
  <c r="H27" i="13"/>
  <c r="G27" i="13" s="1"/>
  <c r="I27" i="13"/>
  <c r="I18" i="38"/>
  <c r="H18" i="38"/>
  <c r="G18" i="38" s="1"/>
  <c r="H18" i="9"/>
  <c r="I18" i="9"/>
  <c r="I23" i="28"/>
  <c r="H23" i="28"/>
  <c r="G23" i="28" s="1"/>
  <c r="I20" i="42"/>
  <c r="H20" i="42"/>
  <c r="G20" i="42" s="1"/>
  <c r="I21" i="5"/>
  <c r="H21" i="5"/>
  <c r="I26" i="6"/>
  <c r="H26" i="6"/>
  <c r="I20" i="13"/>
  <c r="H20" i="13"/>
  <c r="I19" i="43"/>
  <c r="H19" i="43"/>
  <c r="G19" i="43" s="1"/>
  <c r="I23" i="10"/>
  <c r="H23" i="10"/>
  <c r="I26" i="18"/>
  <c r="H26" i="18"/>
  <c r="H18" i="5"/>
  <c r="I18" i="5"/>
  <c r="I19" i="26"/>
  <c r="H19" i="26"/>
  <c r="G19" i="26" s="1"/>
  <c r="I18" i="26"/>
  <c r="H18" i="26"/>
  <c r="G18" i="26" s="1"/>
  <c r="I23" i="20"/>
  <c r="H23" i="20"/>
  <c r="G24" i="17"/>
  <c r="D7" i="17"/>
  <c r="G18" i="17"/>
  <c r="D6" i="17"/>
  <c r="G22" i="17"/>
  <c r="G21" i="17"/>
  <c r="I24" i="24"/>
  <c r="H24" i="24"/>
  <c r="G24" i="24" s="1"/>
  <c r="H23" i="39"/>
  <c r="G23" i="39" s="1"/>
  <c r="I23" i="39"/>
  <c r="I27" i="51"/>
  <c r="H27" i="51"/>
  <c r="I25" i="35"/>
  <c r="H25" i="35"/>
  <c r="G25" i="35" s="1"/>
  <c r="H22" i="25"/>
  <c r="G22" i="25" s="1"/>
  <c r="I22" i="25"/>
  <c r="I23" i="35"/>
  <c r="H23" i="35"/>
  <c r="G23" i="35" s="1"/>
  <c r="I21" i="52"/>
  <c r="H21" i="52"/>
  <c r="G23" i="45"/>
  <c r="D6" i="45"/>
  <c r="G26" i="45"/>
  <c r="G25" i="45"/>
  <c r="G27" i="45"/>
  <c r="G24" i="45"/>
  <c r="G18" i="45"/>
  <c r="D7" i="45"/>
  <c r="H21" i="41"/>
  <c r="G21" i="41" s="1"/>
  <c r="I21" i="41"/>
  <c r="H26" i="48"/>
  <c r="I26" i="48"/>
  <c r="I24" i="51"/>
  <c r="H24" i="51"/>
  <c r="I22" i="48"/>
  <c r="H22" i="48"/>
  <c r="I18" i="45"/>
  <c r="H18" i="45"/>
  <c r="I26" i="39"/>
  <c r="H26" i="39"/>
  <c r="G26" i="39" s="1"/>
  <c r="H25" i="39"/>
  <c r="G25" i="39" s="1"/>
  <c r="I25" i="39"/>
  <c r="I26" i="34"/>
  <c r="H26" i="34"/>
  <c r="G26" i="34" s="1"/>
  <c r="I24" i="31"/>
  <c r="H24" i="31"/>
  <c r="G24" i="31" s="1"/>
  <c r="H18" i="22"/>
  <c r="G18" i="22" s="1"/>
  <c r="I18" i="22"/>
  <c r="I27" i="20"/>
  <c r="H27" i="20"/>
  <c r="G27" i="20" s="1"/>
  <c r="H21" i="12"/>
  <c r="I21" i="12"/>
  <c r="H26" i="41"/>
  <c r="G26" i="41" s="1"/>
  <c r="I26" i="41"/>
  <c r="I23" i="44"/>
  <c r="H23" i="44"/>
  <c r="G23" i="20"/>
  <c r="D7" i="20"/>
  <c r="D6" i="20"/>
  <c r="I27" i="19"/>
  <c r="H27" i="19"/>
  <c r="H27" i="8"/>
  <c r="G27" i="8" s="1"/>
  <c r="I27" i="8"/>
  <c r="I26" i="12"/>
  <c r="H26" i="12"/>
  <c r="H23" i="13"/>
  <c r="I23" i="13"/>
  <c r="I22" i="35"/>
  <c r="H22" i="35"/>
  <c r="G22" i="35" s="1"/>
  <c r="I24" i="23"/>
  <c r="H24" i="23"/>
  <c r="I21" i="23"/>
  <c r="H21" i="23"/>
  <c r="G21" i="23" s="1"/>
  <c r="I19" i="12"/>
  <c r="H19" i="12"/>
  <c r="I24" i="15"/>
  <c r="H24" i="15"/>
  <c r="I27" i="17"/>
  <c r="H27" i="17"/>
  <c r="G27" i="17" s="1"/>
  <c r="I21" i="28"/>
  <c r="H21" i="28"/>
  <c r="G21" i="28" s="1"/>
  <c r="I27" i="32"/>
  <c r="H27" i="32"/>
  <c r="G27" i="32" s="1"/>
  <c r="I21" i="34"/>
  <c r="H21" i="34"/>
  <c r="G21" i="34" s="1"/>
  <c r="H20" i="24"/>
  <c r="G20" i="24" s="1"/>
  <c r="I20" i="24"/>
  <c r="I18" i="13"/>
  <c r="H18" i="13"/>
  <c r="G18" i="13" s="1"/>
  <c r="I27" i="11"/>
  <c r="H27" i="11"/>
  <c r="G27" i="11" s="1"/>
  <c r="I18" i="42"/>
  <c r="H18" i="42"/>
  <c r="G18" i="42" s="1"/>
  <c r="I25" i="16"/>
  <c r="H25" i="16"/>
  <c r="I22" i="9"/>
  <c r="H22" i="9"/>
  <c r="I21" i="18"/>
  <c r="H21" i="18"/>
  <c r="I23" i="27"/>
  <c r="H23" i="27"/>
  <c r="G23" i="27" s="1"/>
  <c r="I23" i="21"/>
  <c r="H23" i="21"/>
  <c r="G23" i="21" s="1"/>
  <c r="H25" i="4"/>
  <c r="G25" i="4" s="1"/>
  <c r="I25" i="4"/>
  <c r="I25" i="24"/>
  <c r="H25" i="24"/>
  <c r="G25" i="24" s="1"/>
  <c r="I26" i="22"/>
  <c r="H26" i="22"/>
  <c r="G26" i="22" s="1"/>
  <c r="I22" i="5"/>
  <c r="H22" i="5"/>
  <c r="I18" i="6"/>
  <c r="H18" i="6"/>
  <c r="I19" i="27"/>
  <c r="H19" i="27"/>
  <c r="G19" i="27" s="1"/>
  <c r="I24" i="5"/>
  <c r="H24" i="5"/>
  <c r="I22" i="33"/>
  <c r="H22" i="33"/>
  <c r="G22" i="33" s="1"/>
  <c r="I20" i="29"/>
  <c r="H20" i="29"/>
  <c r="G20" i="29" s="1"/>
  <c r="I22" i="19"/>
  <c r="H22" i="19"/>
  <c r="I21" i="35"/>
  <c r="H21" i="35"/>
  <c r="G21" i="35" s="1"/>
  <c r="I21" i="47"/>
  <c r="H21" i="47"/>
  <c r="G21" i="47" s="1"/>
  <c r="I19" i="39"/>
  <c r="H19" i="39"/>
  <c r="G19" i="39" s="1"/>
  <c r="I24" i="27"/>
  <c r="H24" i="27"/>
  <c r="G24" i="27" s="1"/>
  <c r="I21" i="36"/>
  <c r="H21" i="36"/>
  <c r="H26" i="37"/>
  <c r="G26" i="37" s="1"/>
  <c r="I26" i="37"/>
  <c r="G26" i="12"/>
  <c r="G24" i="12"/>
  <c r="G21" i="12"/>
  <c r="D7" i="12"/>
  <c r="D6" i="12"/>
  <c r="G22" i="12"/>
  <c r="G27" i="12"/>
  <c r="G19" i="12"/>
  <c r="I25" i="23"/>
  <c r="H25" i="23"/>
  <c r="I18" i="49"/>
  <c r="H18" i="49"/>
  <c r="G18" i="49" s="1"/>
  <c r="I18" i="8"/>
  <c r="H18" i="8"/>
  <c r="G18" i="8" s="1"/>
  <c r="H24" i="50"/>
  <c r="G24" i="50" s="1"/>
  <c r="I24" i="50"/>
  <c r="I24" i="26"/>
  <c r="H24" i="26"/>
  <c r="G24" i="26" s="1"/>
  <c r="I24" i="38"/>
  <c r="H24" i="38"/>
  <c r="G24" i="38" s="1"/>
  <c r="I19" i="29"/>
  <c r="H19" i="29"/>
  <c r="G19" i="29" s="1"/>
  <c r="I26" i="47"/>
  <c r="H26" i="47"/>
  <c r="G26" i="47" s="1"/>
  <c r="I26" i="53"/>
  <c r="G26" i="53" s="1"/>
  <c r="H26" i="53"/>
  <c r="H25" i="52"/>
  <c r="I25" i="52"/>
  <c r="H20" i="48"/>
  <c r="I20" i="48"/>
  <c r="I27" i="45"/>
  <c r="H27" i="45"/>
  <c r="I20" i="39"/>
  <c r="H20" i="39"/>
  <c r="G20" i="39" s="1"/>
  <c r="I18" i="39"/>
  <c r="H18" i="39"/>
  <c r="G18" i="39" s="1"/>
  <c r="I18" i="35"/>
  <c r="H18" i="35"/>
  <c r="G18" i="35" s="1"/>
  <c r="H19" i="28"/>
  <c r="G19" i="28" s="1"/>
  <c r="I19" i="28"/>
  <c r="I23" i="33"/>
  <c r="H23" i="33"/>
  <c r="G23" i="33" s="1"/>
  <c r="H27" i="27"/>
  <c r="G27" i="27" s="1"/>
  <c r="I27" i="27"/>
  <c r="I23" i="26"/>
  <c r="H23" i="26"/>
  <c r="G23" i="26" s="1"/>
  <c r="I21" i="21"/>
  <c r="H21" i="21"/>
  <c r="G21" i="21" s="1"/>
  <c r="I19" i="31"/>
  <c r="H19" i="31"/>
  <c r="G19" i="31" s="1"/>
  <c r="I25" i="31"/>
  <c r="H25" i="31"/>
  <c r="G25" i="31" s="1"/>
  <c r="H26" i="43"/>
  <c r="G26" i="43" s="1"/>
  <c r="I26" i="43"/>
  <c r="I23" i="38"/>
  <c r="H23" i="38"/>
  <c r="G23" i="38" s="1"/>
  <c r="I20" i="20"/>
  <c r="H20" i="20"/>
  <c r="G20" i="20" s="1"/>
  <c r="I26" i="20"/>
  <c r="H26" i="20"/>
  <c r="G26" i="20" s="1"/>
  <c r="G23" i="19"/>
  <c r="D7" i="19"/>
  <c r="D6" i="19"/>
  <c r="G27" i="19"/>
  <c r="G22" i="19"/>
  <c r="I22" i="15"/>
  <c r="H22" i="15"/>
  <c r="I22" i="41"/>
  <c r="H22" i="41"/>
  <c r="G22" i="41" s="1"/>
  <c r="I27" i="23"/>
  <c r="H27" i="23"/>
  <c r="H28" i="11"/>
  <c r="I21" i="15"/>
  <c r="H21" i="15"/>
  <c r="I21" i="30"/>
  <c r="H21" i="30"/>
  <c r="G21" i="30" s="1"/>
  <c r="I27" i="30"/>
  <c r="H27" i="30"/>
  <c r="G27" i="30" s="1"/>
  <c r="I21" i="48"/>
  <c r="H21" i="48"/>
  <c r="I20" i="22"/>
  <c r="H20" i="22"/>
  <c r="G20" i="22" s="1"/>
  <c r="I27" i="12"/>
  <c r="H27" i="12"/>
  <c r="I18" i="34"/>
  <c r="H18" i="34"/>
  <c r="G18" i="34" s="1"/>
  <c r="I23" i="9"/>
  <c r="H23" i="9"/>
  <c r="H21" i="22"/>
  <c r="G21" i="22" s="1"/>
  <c r="I21" i="22"/>
  <c r="I23" i="32"/>
  <c r="H23" i="32"/>
  <c r="G23" i="32" s="1"/>
  <c r="I23" i="24"/>
  <c r="H23" i="24"/>
  <c r="G23" i="24" s="1"/>
  <c r="H18" i="15"/>
  <c r="G18" i="15" s="1"/>
  <c r="I18" i="15"/>
  <c r="H21" i="10"/>
  <c r="I21" i="10"/>
  <c r="I26" i="24"/>
  <c r="H26" i="24"/>
  <c r="G26" i="24" s="1"/>
  <c r="I19" i="30"/>
  <c r="H19" i="30"/>
  <c r="G19" i="30" s="1"/>
  <c r="I26" i="4"/>
  <c r="H26" i="4"/>
  <c r="G26" i="4" s="1"/>
  <c r="I27" i="10"/>
  <c r="H27" i="10"/>
  <c r="H20" i="52"/>
  <c r="I20" i="52"/>
  <c r="G20" i="52" s="1"/>
  <c r="H24" i="49"/>
  <c r="G24" i="49" s="1"/>
  <c r="I24" i="49"/>
  <c r="H24" i="21"/>
  <c r="G24" i="21" s="1"/>
  <c r="I24" i="21"/>
  <c r="H25" i="22"/>
  <c r="G25" i="22" s="1"/>
  <c r="I25" i="22"/>
  <c r="H26" i="7"/>
  <c r="G26" i="7" s="1"/>
  <c r="I26" i="7"/>
  <c r="I25" i="6"/>
  <c r="H25" i="6"/>
  <c r="G25" i="44"/>
  <c r="D6" i="44"/>
  <c r="G23" i="44"/>
  <c r="G24" i="44"/>
  <c r="D7" i="44"/>
  <c r="G27" i="44"/>
  <c r="H23" i="53"/>
  <c r="I23" i="53"/>
  <c r="G23" i="53" s="1"/>
  <c r="H22" i="37"/>
  <c r="G22" i="37" s="1"/>
  <c r="I22" i="37"/>
  <c r="I24" i="42"/>
  <c r="H24" i="42"/>
  <c r="G24" i="42" s="1"/>
  <c r="H24" i="40"/>
  <c r="G24" i="40" s="1"/>
  <c r="I24" i="40"/>
  <c r="G22" i="51"/>
  <c r="G24" i="51"/>
  <c r="G27" i="51"/>
  <c r="G23" i="51"/>
  <c r="G19" i="51"/>
  <c r="D6" i="51"/>
  <c r="G25" i="51"/>
  <c r="G21" i="51"/>
  <c r="G26" i="51"/>
  <c r="D7" i="51"/>
  <c r="G18" i="51"/>
  <c r="H24" i="32"/>
  <c r="G24" i="32" s="1"/>
  <c r="I24" i="32"/>
  <c r="H25" i="26"/>
  <c r="G25" i="26" s="1"/>
  <c r="I25" i="26"/>
  <c r="I19" i="33"/>
  <c r="H19" i="33"/>
  <c r="G19" i="33" s="1"/>
  <c r="I22" i="39"/>
  <c r="H22" i="39"/>
  <c r="G22" i="39" s="1"/>
  <c r="H22" i="34"/>
  <c r="G22" i="34" s="1"/>
  <c r="I22" i="34"/>
  <c r="H22" i="29"/>
  <c r="G22" i="29" s="1"/>
  <c r="I22" i="29"/>
  <c r="I24" i="18"/>
  <c r="H24" i="18"/>
  <c r="H19" i="36"/>
  <c r="I19" i="36"/>
  <c r="I23" i="22"/>
  <c r="H23" i="22"/>
  <c r="G23" i="22" s="1"/>
  <c r="I26" i="19"/>
  <c r="H26" i="19"/>
  <c r="G26" i="19" s="1"/>
  <c r="H22" i="11"/>
  <c r="G22" i="11" s="1"/>
  <c r="I22" i="11"/>
  <c r="I26" i="40"/>
  <c r="H26" i="40"/>
  <c r="G26" i="40" s="1"/>
  <c r="I23" i="46"/>
  <c r="H23" i="46"/>
  <c r="G23" i="46" s="1"/>
  <c r="I19" i="20"/>
  <c r="H19" i="20"/>
  <c r="G19" i="20" s="1"/>
  <c r="I20" i="19"/>
  <c r="H20" i="19"/>
  <c r="G20" i="19" s="1"/>
  <c r="I22" i="45"/>
  <c r="H22" i="45"/>
  <c r="G22" i="45" s="1"/>
  <c r="G25" i="23"/>
  <c r="G22" i="23"/>
  <c r="D7" i="23"/>
  <c r="D6" i="23"/>
  <c r="G27" i="23"/>
  <c r="G24" i="23"/>
  <c r="G20" i="23"/>
  <c r="I21" i="32"/>
  <c r="H21" i="32"/>
  <c r="G21" i="32" s="1"/>
  <c r="I27" i="26"/>
  <c r="H27" i="26"/>
  <c r="G27" i="26" s="1"/>
  <c r="I21" i="46"/>
  <c r="H21" i="46"/>
  <c r="G21" i="46" s="1"/>
  <c r="I24" i="35"/>
  <c r="H24" i="35"/>
  <c r="G24" i="35" s="1"/>
  <c r="I18" i="41"/>
  <c r="H18" i="41"/>
  <c r="G18" i="41" s="1"/>
  <c r="H21" i="16"/>
  <c r="I21" i="16"/>
  <c r="I18" i="16"/>
  <c r="H18" i="16"/>
  <c r="G18" i="16" s="1"/>
  <c r="I21" i="24"/>
  <c r="H21" i="24"/>
  <c r="G21" i="24" s="1"/>
  <c r="H20" i="38"/>
  <c r="G20" i="38" s="1"/>
  <c r="I20" i="38"/>
  <c r="H23" i="25"/>
  <c r="I23" i="25"/>
  <c r="I26" i="25"/>
  <c r="H26" i="25"/>
  <c r="I25" i="17"/>
  <c r="H25" i="17"/>
  <c r="G25" i="17" s="1"/>
  <c r="H23" i="6"/>
  <c r="I23" i="6"/>
  <c r="I25" i="27"/>
  <c r="H25" i="27"/>
  <c r="G25" i="27" s="1"/>
  <c r="I24" i="16"/>
  <c r="H24" i="16"/>
  <c r="I23" i="48"/>
  <c r="H23" i="48"/>
  <c r="G23" i="48" s="1"/>
  <c r="I25" i="38"/>
  <c r="H25" i="38"/>
  <c r="G25" i="38" s="1"/>
  <c r="I24" i="44"/>
  <c r="H24" i="44"/>
  <c r="H20" i="40"/>
  <c r="G20" i="40" s="1"/>
  <c r="I20" i="40"/>
  <c r="H24" i="30"/>
  <c r="G24" i="30" s="1"/>
  <c r="I24" i="30"/>
  <c r="H18" i="12"/>
  <c r="G18" i="12" s="1"/>
  <c r="I18" i="12"/>
  <c r="I23" i="31"/>
  <c r="H23" i="31"/>
  <c r="G23" i="31" s="1"/>
  <c r="I25" i="48"/>
  <c r="H25" i="48"/>
  <c r="G25" i="48" s="1"/>
  <c r="I27" i="25"/>
  <c r="H27" i="25"/>
  <c r="G27" i="25" s="1"/>
  <c r="H21" i="31"/>
  <c r="G21" i="31" s="1"/>
  <c r="I21" i="31"/>
  <c r="H26" i="42"/>
  <c r="G26" i="42" s="1"/>
  <c r="I26" i="42"/>
  <c r="I23" i="50"/>
  <c r="H23" i="50"/>
  <c r="G23" i="50" s="1"/>
  <c r="H24" i="7"/>
  <c r="G24" i="7" s="1"/>
  <c r="I24" i="7"/>
  <c r="I23" i="12"/>
  <c r="H23" i="12"/>
  <c r="G23" i="12" s="1"/>
  <c r="I22" i="46"/>
  <c r="H22" i="46"/>
  <c r="G22" i="46" s="1"/>
  <c r="H26" i="23"/>
  <c r="G26" i="23" s="1"/>
  <c r="I26" i="23"/>
  <c r="I26" i="8"/>
  <c r="H26" i="8"/>
  <c r="G26" i="8" s="1"/>
  <c r="I25" i="14"/>
  <c r="H25" i="14"/>
  <c r="G25" i="14" s="1"/>
  <c r="I22" i="17"/>
  <c r="H22" i="17"/>
  <c r="I21" i="26"/>
  <c r="H21" i="26"/>
  <c r="G21" i="26" s="1"/>
  <c r="I21" i="7"/>
  <c r="H21" i="7"/>
  <c r="G21" i="7" s="1"/>
  <c r="I21" i="50"/>
  <c r="H21" i="50"/>
  <c r="G21" i="50" s="1"/>
  <c r="I24" i="37"/>
  <c r="H24" i="37"/>
  <c r="G24" i="37" s="1"/>
  <c r="I18" i="37"/>
  <c r="H18" i="37"/>
  <c r="G18" i="37" s="1"/>
  <c r="G21" i="16"/>
  <c r="G25" i="16"/>
  <c r="G20" i="16"/>
  <c r="D6" i="16"/>
  <c r="D7" i="16"/>
  <c r="G24" i="16"/>
  <c r="I18" i="25"/>
  <c r="H18" i="25"/>
  <c r="G18" i="25" s="1"/>
  <c r="I20" i="34"/>
  <c r="H20" i="34"/>
  <c r="G20" i="34" s="1"/>
  <c r="I19" i="7"/>
  <c r="H19" i="7"/>
  <c r="G19" i="7" s="1"/>
  <c r="I19" i="45"/>
  <c r="H19" i="45"/>
  <c r="G19" i="45" s="1"/>
  <c r="G21" i="10"/>
  <c r="G23" i="10"/>
  <c r="G18" i="10"/>
  <c r="D7" i="10"/>
  <c r="G25" i="10"/>
  <c r="G20" i="10"/>
  <c r="D6" i="10"/>
  <c r="G27" i="10"/>
  <c r="G24" i="10"/>
  <c r="G22" i="10"/>
  <c r="I25" i="29"/>
  <c r="H25" i="29"/>
  <c r="G25" i="29" s="1"/>
  <c r="I25" i="13"/>
  <c r="H25" i="13"/>
  <c r="G25" i="13" s="1"/>
  <c r="I25" i="25"/>
  <c r="H25" i="25"/>
  <c r="G25" i="25" s="1"/>
  <c r="H20" i="35"/>
  <c r="G20" i="35" s="1"/>
  <c r="I20" i="35"/>
  <c r="I21" i="25"/>
  <c r="H21" i="25"/>
  <c r="H27" i="31"/>
  <c r="G27" i="31" s="1"/>
  <c r="I27" i="31"/>
  <c r="I22" i="4"/>
  <c r="H22" i="4"/>
  <c r="G22" i="4" s="1"/>
  <c r="I19" i="4"/>
  <c r="H19" i="4"/>
  <c r="G19" i="4" s="1"/>
  <c r="I19" i="40"/>
  <c r="H19" i="40"/>
  <c r="G19" i="40" s="1"/>
  <c r="I24" i="53"/>
  <c r="G24" i="53" s="1"/>
  <c r="H24" i="53"/>
  <c r="I25" i="47"/>
  <c r="H25" i="47"/>
  <c r="G25" i="47" s="1"/>
  <c r="H21" i="19"/>
  <c r="G21" i="19" s="1"/>
  <c r="I21" i="19"/>
  <c r="I21" i="43"/>
  <c r="H21" i="43"/>
  <c r="G21" i="43" s="1"/>
  <c r="I20" i="46"/>
  <c r="H20" i="46"/>
  <c r="G20" i="46" s="1"/>
  <c r="I20" i="11"/>
  <c r="H20" i="11"/>
  <c r="G20" i="11" s="1"/>
  <c r="I19" i="25"/>
  <c r="H19" i="25"/>
  <c r="I20" i="53"/>
  <c r="G20" i="53" s="1"/>
  <c r="H20" i="53"/>
  <c r="I22" i="47"/>
  <c r="H22" i="47"/>
  <c r="G22" i="47" s="1"/>
  <c r="H19" i="50"/>
  <c r="G19" i="50" s="1"/>
  <c r="I19" i="50"/>
  <c r="I18" i="52"/>
  <c r="G18" i="52" s="1"/>
  <c r="H18" i="52"/>
  <c r="I24" i="46"/>
  <c r="H24" i="46"/>
  <c r="G24" i="46" s="1"/>
  <c r="H20" i="51"/>
  <c r="I20" i="51"/>
  <c r="G20" i="51" s="1"/>
  <c r="H21" i="44"/>
  <c r="G21" i="44" s="1"/>
  <c r="I21" i="44"/>
  <c r="I24" i="14"/>
  <c r="H24" i="14"/>
  <c r="G24" i="14" s="1"/>
  <c r="I21" i="53"/>
  <c r="G21" i="53" s="1"/>
  <c r="H21" i="53"/>
  <c r="I22" i="40"/>
  <c r="H22" i="40"/>
  <c r="G22" i="40" s="1"/>
  <c r="G20" i="48"/>
  <c r="D6" i="48"/>
  <c r="G27" i="48"/>
  <c r="D7" i="48"/>
  <c r="G21" i="48"/>
  <c r="G26" i="48"/>
  <c r="G22" i="48"/>
  <c r="G19" i="48"/>
  <c r="I22" i="44"/>
  <c r="H22" i="44"/>
  <c r="G22" i="44" s="1"/>
  <c r="H18" i="30"/>
  <c r="G18" i="30" s="1"/>
  <c r="I18" i="30"/>
  <c r="H26" i="33"/>
  <c r="G26" i="33" s="1"/>
  <c r="I26" i="33"/>
  <c r="I24" i="33"/>
  <c r="H24" i="33"/>
  <c r="G24" i="33" s="1"/>
  <c r="G24" i="25"/>
  <c r="G23" i="25"/>
  <c r="G19" i="25"/>
  <c r="G26" i="25"/>
  <c r="D7" i="25"/>
  <c r="D6" i="25"/>
  <c r="G21" i="25"/>
  <c r="I27" i="36"/>
  <c r="H27" i="36"/>
  <c r="H26" i="36"/>
  <c r="I26" i="36"/>
  <c r="I22" i="31"/>
  <c r="H22" i="31"/>
  <c r="G22" i="31" s="1"/>
  <c r="G23" i="15"/>
  <c r="G22" i="15"/>
  <c r="G27" i="15"/>
  <c r="G20" i="15"/>
  <c r="G19" i="15"/>
  <c r="G25" i="15"/>
  <c r="D7" i="15"/>
  <c r="D6" i="15"/>
  <c r="G24" i="15"/>
  <c r="G21" i="15"/>
  <c r="H26" i="38"/>
  <c r="G26" i="38" s="1"/>
  <c r="I26" i="38"/>
  <c r="H23" i="42"/>
  <c r="G23" i="42" s="1"/>
  <c r="I23" i="42"/>
  <c r="I25" i="20"/>
  <c r="H25" i="20"/>
  <c r="G25" i="20" s="1"/>
  <c r="I24" i="19"/>
  <c r="H24" i="19"/>
  <c r="G24" i="19" s="1"/>
  <c r="H27" i="4"/>
  <c r="G27" i="4" s="1"/>
  <c r="I27" i="4"/>
  <c r="I22" i="8"/>
  <c r="H22" i="8"/>
  <c r="G22" i="8" s="1"/>
  <c r="H20" i="12"/>
  <c r="G20" i="12" s="1"/>
  <c r="I20" i="12"/>
  <c r="I22" i="50"/>
  <c r="H22" i="50"/>
  <c r="G22" i="50" s="1"/>
  <c r="I19" i="15"/>
  <c r="H19" i="15"/>
  <c r="I19" i="8"/>
  <c r="H19" i="8"/>
  <c r="G19" i="8" s="1"/>
  <c r="H23" i="17"/>
  <c r="G23" i="17" s="1"/>
  <c r="I23" i="17"/>
  <c r="I18" i="27"/>
  <c r="H18" i="27"/>
  <c r="G18" i="27" s="1"/>
  <c r="I21" i="11"/>
  <c r="H21" i="11"/>
  <c r="G21" i="11" s="1"/>
  <c r="I23" i="18"/>
  <c r="H23" i="18"/>
  <c r="I24" i="34"/>
  <c r="H24" i="34"/>
  <c r="G24" i="34" s="1"/>
  <c r="H18" i="50"/>
  <c r="G18" i="50" s="1"/>
  <c r="I18" i="50"/>
  <c r="I27" i="9"/>
  <c r="H27" i="9"/>
  <c r="G27" i="9" s="1"/>
  <c r="I18" i="21"/>
  <c r="H18" i="21"/>
  <c r="G18" i="21" s="1"/>
  <c r="I20" i="45"/>
  <c r="H20" i="45"/>
  <c r="G20" i="45" s="1"/>
  <c r="I19" i="11"/>
  <c r="H19" i="11"/>
  <c r="G19" i="11" s="1"/>
  <c r="D28" i="11" s="1"/>
  <c r="I26" i="28"/>
  <c r="H26" i="28"/>
  <c r="G26" i="28" s="1"/>
  <c r="I19" i="37"/>
  <c r="H19" i="37"/>
  <c r="G19" i="37" s="1"/>
  <c r="I20" i="10"/>
  <c r="H20" i="10"/>
  <c r="I26" i="10"/>
  <c r="H26" i="10"/>
  <c r="G26" i="10" s="1"/>
  <c r="I27" i="5"/>
  <c r="H27" i="5"/>
  <c r="G27" i="5" s="1"/>
  <c r="I24" i="6"/>
  <c r="H24" i="6"/>
  <c r="H21" i="6"/>
  <c r="I21" i="6"/>
  <c r="I25" i="28"/>
  <c r="H25" i="28"/>
  <c r="G25" i="28" s="1"/>
  <c r="I22" i="10"/>
  <c r="H22" i="10"/>
  <c r="I25" i="21"/>
  <c r="H25" i="21"/>
  <c r="G25" i="21" s="1"/>
  <c r="I24" i="47"/>
  <c r="H24" i="47"/>
  <c r="G24" i="47" s="1"/>
  <c r="I26" i="35"/>
  <c r="H26" i="35"/>
  <c r="G26" i="35" s="1"/>
  <c r="I19" i="23"/>
  <c r="H19" i="23"/>
  <c r="G19" i="23" s="1"/>
  <c r="I26" i="32"/>
  <c r="H26" i="32"/>
  <c r="G26" i="32" s="1"/>
  <c r="I18" i="47"/>
  <c r="H18" i="47"/>
  <c r="G18" i="47" s="1"/>
  <c r="I22" i="20"/>
  <c r="H22" i="20"/>
  <c r="G22" i="20" s="1"/>
  <c r="H27" i="14"/>
  <c r="G27" i="14" s="1"/>
  <c r="I27" i="14"/>
  <c r="I27" i="16"/>
  <c r="H27" i="16"/>
  <c r="G27" i="16" s="1"/>
  <c r="I20" i="14"/>
  <c r="H20" i="14"/>
  <c r="G20" i="14" s="1"/>
  <c r="I19" i="41"/>
  <c r="H19" i="41"/>
  <c r="G19" i="41" s="1"/>
  <c r="I22" i="30"/>
  <c r="H22" i="30"/>
  <c r="G22" i="30" s="1"/>
  <c r="I19" i="21"/>
  <c r="H19" i="21"/>
  <c r="G19" i="21" s="1"/>
  <c r="I19" i="46"/>
  <c r="H19" i="46"/>
  <c r="G19" i="46" s="1"/>
  <c r="I25" i="40"/>
  <c r="H25" i="40"/>
  <c r="G25" i="40" s="1"/>
  <c r="I25" i="49"/>
  <c r="H25" i="49"/>
  <c r="G25" i="49" s="1"/>
  <c r="I22" i="43"/>
  <c r="H22" i="43"/>
  <c r="G22" i="43" s="1"/>
  <c r="I21" i="45"/>
  <c r="H21" i="45"/>
  <c r="G21" i="45" s="1"/>
  <c r="I18" i="48"/>
  <c r="H18" i="48"/>
  <c r="G18" i="48" s="1"/>
  <c r="H21" i="49"/>
  <c r="G21" i="49" s="1"/>
  <c r="I21" i="49"/>
  <c r="H19" i="24"/>
  <c r="G19" i="24" s="1"/>
  <c r="I19" i="24"/>
  <c r="I20" i="25"/>
  <c r="H20" i="25"/>
  <c r="G20" i="25" s="1"/>
  <c r="I20" i="18"/>
  <c r="H20" i="18"/>
  <c r="G20" i="18" s="1"/>
  <c r="I18" i="31"/>
  <c r="H18" i="31"/>
  <c r="G18" i="31" s="1"/>
  <c r="I23" i="23"/>
  <c r="H23" i="23"/>
  <c r="G23" i="23" s="1"/>
  <c r="H22" i="7"/>
  <c r="G22" i="7" s="1"/>
  <c r="I22" i="7"/>
  <c r="H26" i="46"/>
  <c r="G26" i="46" s="1"/>
  <c r="I26" i="46"/>
  <c r="H23" i="41"/>
  <c r="G23" i="41" s="1"/>
  <c r="I23" i="41"/>
  <c r="I19" i="19"/>
  <c r="H19" i="19"/>
  <c r="G19" i="19" s="1"/>
  <c r="I25" i="19"/>
  <c r="H25" i="19"/>
  <c r="G25" i="19" s="1"/>
  <c r="H27" i="15"/>
  <c r="I27" i="15"/>
  <c r="I25" i="46"/>
  <c r="H25" i="46"/>
  <c r="G25" i="46" s="1"/>
  <c r="I22" i="42"/>
  <c r="H22" i="42"/>
  <c r="G22" i="42" s="1"/>
  <c r="I18" i="23"/>
  <c r="H18" i="23"/>
  <c r="G18" i="23" s="1"/>
  <c r="H21" i="13"/>
  <c r="G21" i="13" s="1"/>
  <c r="I21" i="13"/>
  <c r="I23" i="7"/>
  <c r="H23" i="7"/>
  <c r="G23" i="7" s="1"/>
  <c r="I18" i="29"/>
  <c r="H18" i="29"/>
  <c r="G18" i="29" s="1"/>
  <c r="I21" i="14"/>
  <c r="H21" i="14"/>
  <c r="G21" i="14" s="1"/>
  <c r="H24" i="20"/>
  <c r="G24" i="20" s="1"/>
  <c r="I24" i="20"/>
  <c r="I24" i="39"/>
  <c r="H24" i="39"/>
  <c r="G24" i="39" s="1"/>
  <c r="I18" i="43"/>
  <c r="H18" i="43"/>
  <c r="G18" i="43" s="1"/>
  <c r="I26" i="16"/>
  <c r="H26" i="16"/>
  <c r="G26" i="16" s="1"/>
  <c r="G23" i="9"/>
  <c r="G18" i="9"/>
  <c r="D7" i="9"/>
  <c r="G25" i="9"/>
  <c r="G20" i="9"/>
  <c r="D6" i="9"/>
  <c r="G22" i="9"/>
  <c r="G24" i="9"/>
  <c r="G21" i="9"/>
  <c r="G26" i="9"/>
  <c r="I18" i="24"/>
  <c r="H18" i="24"/>
  <c r="G18" i="24" s="1"/>
  <c r="I20" i="37"/>
  <c r="H20" i="37"/>
  <c r="G20" i="37" s="1"/>
  <c r="I19" i="14"/>
  <c r="H19" i="14"/>
  <c r="G19" i="14" s="1"/>
  <c r="H26" i="26"/>
  <c r="G26" i="26" s="1"/>
  <c r="I26" i="26"/>
  <c r="I23" i="4"/>
  <c r="H23" i="4"/>
  <c r="G23" i="4" s="1"/>
  <c r="I19" i="34"/>
  <c r="H19" i="34"/>
  <c r="G19" i="34" s="1"/>
  <c r="H19" i="10"/>
  <c r="G19" i="10" s="1"/>
  <c r="I19" i="10"/>
  <c r="G23" i="5"/>
  <c r="G25" i="5"/>
  <c r="G20" i="5"/>
  <c r="D6" i="5"/>
  <c r="G22" i="5"/>
  <c r="G24" i="5"/>
  <c r="G21" i="5"/>
  <c r="D7" i="5"/>
  <c r="G18" i="5"/>
  <c r="G19" i="5"/>
  <c r="G26" i="5"/>
  <c r="I25" i="32"/>
  <c r="H25" i="32"/>
  <c r="G25" i="32" s="1"/>
  <c r="I21" i="9"/>
  <c r="H21" i="9"/>
  <c r="I22" i="24"/>
  <c r="H22" i="24"/>
  <c r="G22" i="24" s="1"/>
  <c r="I26" i="15"/>
  <c r="H26" i="15"/>
  <c r="G26" i="15" s="1"/>
  <c r="I24" i="4"/>
  <c r="H24" i="4"/>
  <c r="G24" i="4" s="1"/>
  <c r="I20" i="26"/>
  <c r="H20" i="26"/>
  <c r="G20" i="26" s="1"/>
  <c r="I23" i="16"/>
  <c r="H23" i="16"/>
  <c r="G23" i="16" s="1"/>
  <c r="H27" i="18"/>
  <c r="G27" i="18" s="1"/>
  <c r="I27" i="18"/>
  <c r="I23" i="11"/>
  <c r="H23" i="11"/>
  <c r="G23" i="11" s="1"/>
  <c r="H26" i="14"/>
  <c r="G26" i="14" s="1"/>
  <c r="I26" i="14"/>
  <c r="H26" i="44"/>
  <c r="G26" i="44" s="1"/>
  <c r="I26" i="44"/>
  <c r="H28" i="53"/>
  <c r="D28" i="53"/>
  <c r="H25" i="30"/>
  <c r="G25" i="30" s="1"/>
  <c r="I25" i="30"/>
  <c r="H20" i="31"/>
  <c r="I20" i="31"/>
  <c r="H21" i="20"/>
  <c r="G21" i="20" s="1"/>
  <c r="I21" i="20"/>
  <c r="I26" i="17"/>
  <c r="H26" i="17"/>
  <c r="G26" i="17" s="1"/>
  <c r="I18" i="44"/>
  <c r="H18" i="44"/>
  <c r="G18" i="44" s="1"/>
  <c r="I20" i="43"/>
  <c r="H20" i="43"/>
  <c r="G20" i="43" s="1"/>
  <c r="H24" i="48"/>
  <c r="G24" i="48" s="1"/>
  <c r="I24" i="48"/>
  <c r="I27" i="47"/>
  <c r="H27" i="47"/>
  <c r="G27" i="47" s="1"/>
  <c r="I21" i="27"/>
  <c r="H21" i="27"/>
  <c r="G21" i="27" s="1"/>
  <c r="H22" i="36"/>
  <c r="I22" i="36"/>
  <c r="I24" i="52"/>
  <c r="G24" i="52" s="1"/>
  <c r="H24" i="52"/>
  <c r="I22" i="49"/>
  <c r="H22" i="49"/>
  <c r="G22" i="49" s="1"/>
  <c r="I23" i="47"/>
  <c r="H23" i="47"/>
  <c r="G23" i="47" s="1"/>
  <c r="I24" i="28"/>
  <c r="H24" i="28"/>
  <c r="G24" i="28" s="1"/>
  <c r="I20" i="33"/>
  <c r="H20" i="33"/>
  <c r="G20" i="33" s="1"/>
  <c r="I21" i="39"/>
  <c r="H21" i="39"/>
  <c r="G21" i="39" s="1"/>
  <c r="I27" i="39"/>
  <c r="H27" i="39"/>
  <c r="G27" i="39" s="1"/>
  <c r="I25" i="41"/>
  <c r="H25" i="41"/>
  <c r="G25" i="41" s="1"/>
  <c r="I27" i="34"/>
  <c r="H27" i="34"/>
  <c r="G27" i="34" s="1"/>
  <c r="I26" i="27"/>
  <c r="H26" i="27"/>
  <c r="G26" i="27" s="1"/>
  <c r="D6" i="18"/>
  <c r="G22" i="18"/>
  <c r="G24" i="18"/>
  <c r="G19" i="18"/>
  <c r="G26" i="18"/>
  <c r="G23" i="18"/>
  <c r="G21" i="18"/>
  <c r="G25" i="18"/>
  <c r="D7" i="18"/>
  <c r="G18" i="18"/>
  <c r="I23" i="30"/>
  <c r="H23" i="30"/>
  <c r="G23" i="30" s="1"/>
  <c r="I27" i="29"/>
  <c r="H27" i="29"/>
  <c r="G27" i="29" s="1"/>
  <c r="I24" i="36"/>
  <c r="H24" i="36"/>
  <c r="G23" i="36"/>
  <c r="G27" i="36"/>
  <c r="G26" i="36"/>
  <c r="G22" i="36"/>
  <c r="G19" i="36"/>
  <c r="G25" i="36"/>
  <c r="D7" i="36"/>
  <c r="G18" i="36"/>
  <c r="D6" i="36"/>
  <c r="G21" i="36"/>
  <c r="G24" i="36"/>
  <c r="G20" i="36"/>
  <c r="I26" i="31"/>
  <c r="H26" i="31"/>
  <c r="G26" i="31" s="1"/>
  <c r="H26" i="50"/>
  <c r="G26" i="50" s="1"/>
  <c r="I26" i="50"/>
  <c r="H23" i="49"/>
  <c r="G23" i="49" s="1"/>
  <c r="I23" i="49"/>
  <c r="I18" i="20"/>
  <c r="H18" i="20"/>
  <c r="G18" i="20" s="1"/>
  <c r="I26" i="11"/>
  <c r="H26" i="11"/>
  <c r="G26" i="11" s="1"/>
  <c r="I25" i="42"/>
  <c r="H25" i="42"/>
  <c r="G25" i="42" s="1"/>
  <c r="I22" i="38"/>
  <c r="H22" i="38"/>
  <c r="G22" i="38" s="1"/>
  <c r="I20" i="17"/>
  <c r="H20" i="17"/>
  <c r="G20" i="17" s="1"/>
  <c r="H18" i="28"/>
  <c r="G18" i="28" s="1"/>
  <c r="I18" i="28"/>
  <c r="I21" i="33"/>
  <c r="H21" i="33"/>
  <c r="G21" i="33" s="1"/>
  <c r="I20" i="30"/>
  <c r="H20" i="30"/>
  <c r="G20" i="30" s="1"/>
  <c r="I19" i="9"/>
  <c r="H19" i="9"/>
  <c r="G19" i="9" s="1"/>
  <c r="I27" i="6"/>
  <c r="H27" i="6"/>
  <c r="G27" i="6" s="1"/>
  <c r="I24" i="41"/>
  <c r="H24" i="41"/>
  <c r="G24" i="41" s="1"/>
  <c r="I18" i="46"/>
  <c r="H18" i="46"/>
  <c r="G18" i="46" s="1"/>
  <c r="I22" i="16"/>
  <c r="H22" i="16"/>
  <c r="G22" i="16" s="1"/>
  <c r="I19" i="16"/>
  <c r="H19" i="16"/>
  <c r="G19" i="16" s="1"/>
  <c r="I20" i="9"/>
  <c r="H20" i="9"/>
  <c r="I27" i="21"/>
  <c r="H27" i="21"/>
  <c r="G27" i="21" s="1"/>
  <c r="I20" i="50"/>
  <c r="H20" i="50"/>
  <c r="G20" i="50" s="1"/>
  <c r="I25" i="12"/>
  <c r="H25" i="12"/>
  <c r="G25" i="12" s="1"/>
  <c r="I26" i="30"/>
  <c r="H26" i="30"/>
  <c r="G26" i="30" s="1"/>
  <c r="I23" i="8"/>
  <c r="H23" i="8"/>
  <c r="G23" i="8" s="1"/>
  <c r="I19" i="44"/>
  <c r="H19" i="44"/>
  <c r="G19" i="44" s="1"/>
  <c r="H20" i="5"/>
  <c r="I20" i="5"/>
  <c r="G26" i="6"/>
  <c r="G23" i="6"/>
  <c r="G18" i="6"/>
  <c r="D7" i="6"/>
  <c r="G25" i="6"/>
  <c r="G20" i="6"/>
  <c r="D6" i="6"/>
  <c r="G24" i="6"/>
  <c r="G22" i="6"/>
  <c r="G21" i="6"/>
  <c r="H19" i="6"/>
  <c r="G19" i="6" s="1"/>
  <c r="I19" i="6"/>
  <c r="I22" i="26"/>
  <c r="H22" i="26"/>
  <c r="G22" i="26" s="1"/>
  <c r="I18" i="7"/>
  <c r="H18" i="7"/>
  <c r="G18" i="7" s="1"/>
  <c r="I22" i="22"/>
  <c r="H22" i="22"/>
  <c r="G22" i="22" s="1"/>
  <c r="H28" i="16" l="1"/>
  <c r="D28" i="16"/>
  <c r="H9" i="3"/>
  <c r="M9" i="3" s="1"/>
  <c r="D29" i="11"/>
  <c r="I9" i="3" s="1"/>
  <c r="H28" i="12"/>
  <c r="D28" i="12"/>
  <c r="H28" i="29"/>
  <c r="D28" i="29"/>
  <c r="H28" i="48"/>
  <c r="D28" i="48"/>
  <c r="D28" i="33"/>
  <c r="H28" i="33"/>
  <c r="H28" i="13"/>
  <c r="D28" i="13"/>
  <c r="H28" i="25"/>
  <c r="D28" i="25"/>
  <c r="H28" i="31"/>
  <c r="D28" i="31"/>
  <c r="H28" i="20"/>
  <c r="D28" i="20"/>
  <c r="D28" i="52"/>
  <c r="H28" i="52"/>
  <c r="H28" i="15"/>
  <c r="D28" i="15"/>
  <c r="H28" i="19"/>
  <c r="D28" i="19"/>
  <c r="H28" i="44"/>
  <c r="D28" i="44"/>
  <c r="H28" i="23"/>
  <c r="D28" i="23"/>
  <c r="D28" i="30"/>
  <c r="H28" i="30"/>
  <c r="H28" i="7"/>
  <c r="D28" i="7"/>
  <c r="H28" i="46"/>
  <c r="D28" i="46"/>
  <c r="H28" i="18"/>
  <c r="D28" i="18"/>
  <c r="H28" i="34"/>
  <c r="D28" i="34"/>
  <c r="H28" i="6"/>
  <c r="D28" i="6"/>
  <c r="H28" i="28"/>
  <c r="D28" i="28"/>
  <c r="H28" i="45"/>
  <c r="D28" i="45"/>
  <c r="H28" i="41"/>
  <c r="D28" i="41"/>
  <c r="D28" i="26"/>
  <c r="H28" i="26"/>
  <c r="H28" i="38"/>
  <c r="D28" i="38"/>
  <c r="D29" i="53"/>
  <c r="I51" i="3" s="1"/>
  <c r="H51" i="3"/>
  <c r="H28" i="24"/>
  <c r="D28" i="24"/>
  <c r="H28" i="21"/>
  <c r="D28" i="21"/>
  <c r="H28" i="27"/>
  <c r="D28" i="27"/>
  <c r="H28" i="17"/>
  <c r="D28" i="17"/>
  <c r="H28" i="32"/>
  <c r="D28" i="32"/>
  <c r="H28" i="9"/>
  <c r="D28" i="9"/>
  <c r="H28" i="5"/>
  <c r="D28" i="5"/>
  <c r="D28" i="47"/>
  <c r="H28" i="47"/>
  <c r="H28" i="10"/>
  <c r="D28" i="10"/>
  <c r="H28" i="37"/>
  <c r="D28" i="37"/>
  <c r="H28" i="14"/>
  <c r="D28" i="14"/>
  <c r="H28" i="40"/>
  <c r="D28" i="40"/>
  <c r="D28" i="43"/>
  <c r="H28" i="43"/>
  <c r="H28" i="51"/>
  <c r="D28" i="51"/>
  <c r="H28" i="35"/>
  <c r="D28" i="35"/>
  <c r="D28" i="8"/>
  <c r="H28" i="8"/>
  <c r="H28" i="42"/>
  <c r="D28" i="42"/>
  <c r="D28" i="22"/>
  <c r="H28" i="22"/>
  <c r="H28" i="50"/>
  <c r="D28" i="50"/>
  <c r="D28" i="4"/>
  <c r="H28" i="4"/>
  <c r="D28" i="39"/>
  <c r="H28" i="39"/>
  <c r="H28" i="49"/>
  <c r="D28" i="49"/>
  <c r="H28" i="36"/>
  <c r="D28" i="36"/>
  <c r="D29" i="35" l="1"/>
  <c r="I33" i="3" s="1"/>
  <c r="H33" i="3"/>
  <c r="L33" i="3" s="1"/>
  <c r="D29" i="10"/>
  <c r="I8" i="3" s="1"/>
  <c r="H8" i="3"/>
  <c r="M8" i="3" s="1"/>
  <c r="D29" i="27"/>
  <c r="I25" i="3" s="1"/>
  <c r="H25" i="3"/>
  <c r="N25" i="3" s="1"/>
  <c r="D29" i="41"/>
  <c r="I39" i="3" s="1"/>
  <c r="H39" i="3"/>
  <c r="L39" i="3" s="1"/>
  <c r="D29" i="46"/>
  <c r="I44" i="3" s="1"/>
  <c r="H44" i="3"/>
  <c r="L44" i="3" s="1"/>
  <c r="H13" i="3"/>
  <c r="M13" i="3" s="1"/>
  <c r="D29" i="15"/>
  <c r="I13" i="3" s="1"/>
  <c r="D29" i="33"/>
  <c r="I31" i="3" s="1"/>
  <c r="H31" i="3"/>
  <c r="L31" i="3" s="1"/>
  <c r="D29" i="51"/>
  <c r="I49" i="3" s="1"/>
  <c r="H49" i="3"/>
  <c r="D29" i="21"/>
  <c r="I19" i="3" s="1"/>
  <c r="H19" i="3"/>
  <c r="K19" i="3" s="1"/>
  <c r="D29" i="45"/>
  <c r="I43" i="3" s="1"/>
  <c r="H43" i="3"/>
  <c r="L43" i="3" s="1"/>
  <c r="D29" i="7"/>
  <c r="I5" i="3" s="1"/>
  <c r="H5" i="3"/>
  <c r="M5" i="3" s="1"/>
  <c r="D29" i="48"/>
  <c r="I46" i="3" s="1"/>
  <c r="H46" i="3"/>
  <c r="L46" i="3" s="1"/>
  <c r="D29" i="47"/>
  <c r="I45" i="3" s="1"/>
  <c r="H45" i="3"/>
  <c r="L45" i="3" s="1"/>
  <c r="D29" i="50"/>
  <c r="I48" i="3" s="1"/>
  <c r="H48" i="3"/>
  <c r="L48" i="3" s="1"/>
  <c r="G48" i="3" s="1"/>
  <c r="C14" i="50" s="1"/>
  <c r="D29" i="5"/>
  <c r="I3" i="3" s="1"/>
  <c r="H3" i="3"/>
  <c r="M3" i="3" s="1"/>
  <c r="D29" i="24"/>
  <c r="I22" i="3" s="1"/>
  <c r="H22" i="3"/>
  <c r="K22" i="3" s="1"/>
  <c r="D29" i="28"/>
  <c r="I26" i="3" s="1"/>
  <c r="H26" i="3"/>
  <c r="N26" i="3" s="1"/>
  <c r="D29" i="20"/>
  <c r="I18" i="3" s="1"/>
  <c r="H18" i="3"/>
  <c r="K18" i="3" s="1"/>
  <c r="D29" i="29"/>
  <c r="I27" i="3" s="1"/>
  <c r="H27" i="3"/>
  <c r="N27" i="3" s="1"/>
  <c r="D29" i="43"/>
  <c r="I41" i="3" s="1"/>
  <c r="H41" i="3"/>
  <c r="L41" i="3" s="1"/>
  <c r="D29" i="30"/>
  <c r="I28" i="3" s="1"/>
  <c r="H28" i="3"/>
  <c r="N28" i="3" s="1"/>
  <c r="D29" i="40"/>
  <c r="I38" i="3" s="1"/>
  <c r="H38" i="3"/>
  <c r="L38" i="3" s="1"/>
  <c r="D29" i="9"/>
  <c r="I7" i="3" s="1"/>
  <c r="H7" i="3"/>
  <c r="M7" i="3" s="1"/>
  <c r="D29" i="6"/>
  <c r="I4" i="3" s="1"/>
  <c r="H4" i="3"/>
  <c r="M4" i="3" s="1"/>
  <c r="G4" i="3" s="1"/>
  <c r="C14" i="6" s="1"/>
  <c r="D29" i="23"/>
  <c r="I21" i="3" s="1"/>
  <c r="H21" i="3"/>
  <c r="K21" i="3" s="1"/>
  <c r="D29" i="31"/>
  <c r="I29" i="3" s="1"/>
  <c r="H29" i="3"/>
  <c r="N29" i="3" s="1"/>
  <c r="D29" i="12"/>
  <c r="I10" i="3" s="1"/>
  <c r="H10" i="3"/>
  <c r="M10" i="3" s="1"/>
  <c r="H2" i="3"/>
  <c r="M2" i="3" s="1"/>
  <c r="D29" i="4"/>
  <c r="I2" i="3" s="1"/>
  <c r="D29" i="22"/>
  <c r="I20" i="3" s="1"/>
  <c r="H20" i="3"/>
  <c r="K20" i="3" s="1"/>
  <c r="D29" i="39"/>
  <c r="I37" i="3" s="1"/>
  <c r="H37" i="3"/>
  <c r="L37" i="3" s="1"/>
  <c r="G37" i="3" s="1"/>
  <c r="C14" i="39" s="1"/>
  <c r="D29" i="36"/>
  <c r="I34" i="3" s="1"/>
  <c r="H34" i="3"/>
  <c r="L34" i="3" s="1"/>
  <c r="D29" i="42"/>
  <c r="I40" i="3" s="1"/>
  <c r="H40" i="3"/>
  <c r="L40" i="3" s="1"/>
  <c r="D29" i="14"/>
  <c r="I12" i="3" s="1"/>
  <c r="H12" i="3"/>
  <c r="M12" i="3" s="1"/>
  <c r="D29" i="32"/>
  <c r="I30" i="3" s="1"/>
  <c r="H30" i="3"/>
  <c r="N30" i="3" s="1"/>
  <c r="G30" i="3" s="1"/>
  <c r="C14" i="32" s="1"/>
  <c r="D29" i="38"/>
  <c r="I36" i="3" s="1"/>
  <c r="H36" i="3"/>
  <c r="L36" i="3" s="1"/>
  <c r="D29" i="34"/>
  <c r="I32" i="3" s="1"/>
  <c r="H32" i="3"/>
  <c r="L32" i="3" s="1"/>
  <c r="G32" i="3" s="1"/>
  <c r="C14" i="34" s="1"/>
  <c r="D29" i="44"/>
  <c r="I42" i="3" s="1"/>
  <c r="H42" i="3"/>
  <c r="L42" i="3" s="1"/>
  <c r="D29" i="25"/>
  <c r="I23" i="3" s="1"/>
  <c r="H23" i="3"/>
  <c r="K23" i="3" s="1"/>
  <c r="D29" i="49"/>
  <c r="I47" i="3" s="1"/>
  <c r="H47" i="3"/>
  <c r="L47" i="3" s="1"/>
  <c r="D29" i="37"/>
  <c r="I35" i="3" s="1"/>
  <c r="H35" i="3"/>
  <c r="L35" i="3" s="1"/>
  <c r="D29" i="17"/>
  <c r="I15" i="3" s="1"/>
  <c r="H15" i="3"/>
  <c r="K15" i="3" s="1"/>
  <c r="H16" i="3"/>
  <c r="K16" i="3" s="1"/>
  <c r="G16" i="3" s="1"/>
  <c r="C14" i="18" s="1"/>
  <c r="D29" i="18"/>
  <c r="I16" i="3" s="1"/>
  <c r="D29" i="19"/>
  <c r="I17" i="3" s="1"/>
  <c r="H17" i="3"/>
  <c r="K17" i="3" s="1"/>
  <c r="D29" i="13"/>
  <c r="I11" i="3" s="1"/>
  <c r="H11" i="3"/>
  <c r="M11" i="3" s="1"/>
  <c r="D29" i="16"/>
  <c r="I14" i="3" s="1"/>
  <c r="H14" i="3"/>
  <c r="K14" i="3" s="1"/>
  <c r="D29" i="52"/>
  <c r="I50" i="3" s="1"/>
  <c r="H50" i="3"/>
  <c r="H6" i="3"/>
  <c r="M6" i="3" s="1"/>
  <c r="D29" i="8"/>
  <c r="I6" i="3" s="1"/>
  <c r="D29" i="26"/>
  <c r="I24" i="3" s="1"/>
  <c r="H24" i="3"/>
  <c r="N24" i="3" s="1"/>
  <c r="G18" i="3" l="1"/>
  <c r="C14" i="20" s="1"/>
  <c r="G46" i="3"/>
  <c r="C14" i="48" s="1"/>
  <c r="G13" i="3"/>
  <c r="C14" i="15" s="1"/>
  <c r="G6" i="3"/>
  <c r="C14" i="8" s="1"/>
  <c r="G36" i="3"/>
  <c r="C14" i="38" s="1"/>
  <c r="G20" i="3"/>
  <c r="C14" i="22" s="1"/>
  <c r="G7" i="3"/>
  <c r="C14" i="9" s="1"/>
  <c r="G26" i="3"/>
  <c r="C14" i="28" s="1"/>
  <c r="G5" i="3"/>
  <c r="C14" i="7" s="1"/>
  <c r="G44" i="3"/>
  <c r="C14" i="46" s="1"/>
  <c r="G38" i="3"/>
  <c r="C14" i="40" s="1"/>
  <c r="G22" i="3"/>
  <c r="C14" i="24" s="1"/>
  <c r="G43" i="3"/>
  <c r="C14" i="45" s="1"/>
  <c r="G39" i="3"/>
  <c r="C14" i="41" s="1"/>
  <c r="G14" i="3"/>
  <c r="C14" i="16" s="1"/>
  <c r="G47" i="3"/>
  <c r="C14" i="49" s="1"/>
  <c r="G2" i="3"/>
  <c r="C14" i="4" s="1"/>
  <c r="G12" i="3"/>
  <c r="C14" i="14" s="1"/>
  <c r="G10" i="3"/>
  <c r="C14" i="12" s="1"/>
  <c r="G28" i="3"/>
  <c r="C14" i="30" s="1"/>
  <c r="G3" i="3"/>
  <c r="C14" i="5" s="1"/>
  <c r="G19" i="3"/>
  <c r="C14" i="21" s="1"/>
  <c r="G25" i="3"/>
  <c r="C14" i="27" s="1"/>
  <c r="G11" i="3"/>
  <c r="C14" i="13" s="1"/>
  <c r="G9" i="3"/>
  <c r="C14" i="11" s="1"/>
  <c r="G8" i="3"/>
  <c r="C14" i="10" s="1"/>
  <c r="G35" i="3"/>
  <c r="C14" i="37" s="1"/>
  <c r="G23" i="3"/>
  <c r="C14" i="25" s="1"/>
  <c r="G40" i="3"/>
  <c r="C14" i="42" s="1"/>
  <c r="G29" i="3"/>
  <c r="C14" i="31" s="1"/>
  <c r="G41" i="3"/>
  <c r="C14" i="43" s="1"/>
  <c r="G17" i="3"/>
  <c r="C14" i="19" s="1"/>
  <c r="G42" i="3"/>
  <c r="C14" i="44" s="1"/>
  <c r="G34" i="3"/>
  <c r="C14" i="36" s="1"/>
  <c r="G21" i="3"/>
  <c r="C14" i="23" s="1"/>
  <c r="G45" i="3"/>
  <c r="C14" i="47" s="1"/>
  <c r="G31" i="3"/>
  <c r="C14" i="33" s="1"/>
  <c r="G33" i="3"/>
  <c r="C14" i="35" s="1"/>
  <c r="G15" i="3"/>
  <c r="C14" i="17" s="1"/>
  <c r="G27" i="3"/>
  <c r="C14" i="29" s="1"/>
  <c r="G24" i="3"/>
  <c r="C14" i="26" s="1"/>
</calcChain>
</file>

<file path=xl/sharedStrings.xml><?xml version="1.0" encoding="utf-8"?>
<sst xmlns="http://schemas.openxmlformats.org/spreadsheetml/2006/main" count="1504" uniqueCount="213">
  <si>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</si>
  <si>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</si>
  <si>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</si>
  <si>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</si>
  <si>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</si>
  <si>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</si>
  <si>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Silvie Moravcová</t>
  </si>
  <si>
    <t>Leonora Zlatá skalka</t>
  </si>
  <si>
    <t>havanský psík</t>
  </si>
  <si>
    <t>OB2</t>
  </si>
  <si>
    <t>Pořadatel</t>
  </si>
  <si>
    <t>Alexandra Křivohlavá</t>
  </si>
  <si>
    <t>Adéla Silbernáglová</t>
  </si>
  <si>
    <t>Mesmerizing Sun of Erya Haryon</t>
  </si>
  <si>
    <t xml:space="preserve">Stafordšírský bulteriér </t>
  </si>
  <si>
    <t>Název a místo konání akce</t>
  </si>
  <si>
    <t>Summer Cup Tachyon</t>
  </si>
  <si>
    <t>Kateřina Preisová</t>
  </si>
  <si>
    <t>Azzy Princess os Soutoku Otavy</t>
  </si>
  <si>
    <t>Bostonský teriér</t>
  </si>
  <si>
    <t>Datum konání akce</t>
  </si>
  <si>
    <t>Jana Gaborová</t>
  </si>
  <si>
    <t>Apolenka od Kačky</t>
  </si>
  <si>
    <t>SBT</t>
  </si>
  <si>
    <t xml:space="preserve">Marie Klůsová </t>
  </si>
  <si>
    <t xml:space="preserve">Buffy z Budkovky </t>
  </si>
  <si>
    <t xml:space="preserve">NSDTR </t>
  </si>
  <si>
    <t>Třída OB-Z</t>
  </si>
  <si>
    <t xml:space="preserve">Petra Kejdanová </t>
  </si>
  <si>
    <t>Cerridwen Kasurgis</t>
  </si>
  <si>
    <t xml:space="preserve">Hovawart </t>
  </si>
  <si>
    <t>Hlavní rozhodčí</t>
  </si>
  <si>
    <t>Druhý rozhodčí</t>
  </si>
  <si>
    <t>není</t>
  </si>
  <si>
    <t xml:space="preserve">Petra Šubrtová </t>
  </si>
  <si>
    <t xml:space="preserve">Aram Ezra od Petrské brány </t>
  </si>
  <si>
    <t>NSDTR</t>
  </si>
  <si>
    <t>Hlavní steward</t>
  </si>
  <si>
    <t>Jana Krátká</t>
  </si>
  <si>
    <t>Druhý steward</t>
  </si>
  <si>
    <t xml:space="preserve">Blanka Novotná </t>
  </si>
  <si>
    <t xml:space="preserve">Wake Up Bohemia Alké </t>
  </si>
  <si>
    <t>BOC</t>
  </si>
  <si>
    <t>Petra Pekárková</t>
  </si>
  <si>
    <t>Reesheja Corvin</t>
  </si>
  <si>
    <t>Třída OB1</t>
  </si>
  <si>
    <t xml:space="preserve">Petra Najmanová </t>
  </si>
  <si>
    <t xml:space="preserve">Emma Aussieland </t>
  </si>
  <si>
    <t xml:space="preserve">australský ovčák </t>
  </si>
  <si>
    <t>Vilemina Kracíková</t>
  </si>
  <si>
    <t xml:space="preserve">Natálie Jičínská </t>
  </si>
  <si>
    <t>Birgit Ginger Storm</t>
  </si>
  <si>
    <t>Belgický ovčák - Malinois</t>
  </si>
  <si>
    <t>Petra Sedláčková</t>
  </si>
  <si>
    <t>Gabriela Vatková</t>
  </si>
  <si>
    <t>Everest Valkar</t>
  </si>
  <si>
    <t>Australský ovčák</t>
  </si>
  <si>
    <t>Ludmila Matějková</t>
  </si>
  <si>
    <t>Genius Regina canum</t>
  </si>
  <si>
    <t>border kolie</t>
  </si>
  <si>
    <t>OB-Z</t>
  </si>
  <si>
    <t>Třída OB2</t>
  </si>
  <si>
    <t>Magdalena Kolářová</t>
  </si>
  <si>
    <t>Tara</t>
  </si>
  <si>
    <t>kříženec</t>
  </si>
  <si>
    <t>Ladislava Dolezalova</t>
  </si>
  <si>
    <t>Entschede Kainanco</t>
  </si>
  <si>
    <t>HO</t>
  </si>
  <si>
    <t>Markéta  Holíková</t>
  </si>
  <si>
    <t>Lola Love No Doubt Team</t>
  </si>
  <si>
    <t>AST</t>
  </si>
  <si>
    <t xml:space="preserve">Kamila Šantrůčková </t>
  </si>
  <si>
    <t>Dinamite Matter of the Heart</t>
  </si>
  <si>
    <t xml:space="preserve">Border kolie </t>
  </si>
  <si>
    <t>Třída OB3</t>
  </si>
  <si>
    <t>Kristýna Říhová</t>
  </si>
  <si>
    <t>Cute Socks Blank Knights</t>
  </si>
  <si>
    <t>australský ovčák</t>
  </si>
  <si>
    <t xml:space="preserve">Valerie Duchajová </t>
  </si>
  <si>
    <t xml:space="preserve">Hope in Azarie White Talisman </t>
  </si>
  <si>
    <t>BOG</t>
  </si>
  <si>
    <t>Anna Jiřičková</t>
  </si>
  <si>
    <t>Afire Chilli Dvomaro</t>
  </si>
  <si>
    <t>AKE</t>
  </si>
  <si>
    <t xml:space="preserve">Michaela Míčová </t>
  </si>
  <si>
    <t>Irwin Moravian Gate Bull</t>
  </si>
  <si>
    <t>Stafordširský bulteriér</t>
  </si>
  <si>
    <t>Alena Vocelková</t>
  </si>
  <si>
    <t>Niké Moravské srdce</t>
  </si>
  <si>
    <t>šeltie</t>
  </si>
  <si>
    <t>POKYNY K VYPLŇOVÁNÍ</t>
  </si>
  <si>
    <t>Aznavour ze Statku Vlčkovice</t>
  </si>
  <si>
    <t>OB3</t>
  </si>
  <si>
    <t>Píše se pouze do bílých polí.</t>
  </si>
  <si>
    <t xml:space="preserve">Katerina Uriková </t>
  </si>
  <si>
    <t xml:space="preserve">Tornado Lou Macy Gray </t>
  </si>
  <si>
    <t xml:space="preserve">Sbt </t>
  </si>
  <si>
    <t>Ve žlutých polích se vybírá z rozevírací nabídky!</t>
  </si>
  <si>
    <t>Štěpánka Josková</t>
  </si>
  <si>
    <t xml:space="preserve">Action Avi Tounouwe </t>
  </si>
  <si>
    <r>
      <rPr>
        <b/>
        <sz val="12"/>
        <color rgb="FF000000"/>
        <rFont val="Calibri"/>
        <family val="2"/>
        <charset val="238"/>
      </rP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</si>
  <si>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 xml:space="preserve">Kateřina Hajšlová </t>
  </si>
  <si>
    <t xml:space="preserve">Kronos Bohemia White Hunter </t>
  </si>
  <si>
    <t xml:space="preserve">Jack Russell Teriér </t>
  </si>
  <si>
    <t>Michaela Míčová</t>
  </si>
  <si>
    <t xml:space="preserve">Acey-Ducey Zip Zap </t>
  </si>
  <si>
    <t>Katerina Urikova</t>
  </si>
  <si>
    <t xml:space="preserve">Alive Miracle My Divines </t>
  </si>
  <si>
    <t>Jakub Šmerda</t>
  </si>
  <si>
    <t>Arnika Strakatá packa</t>
  </si>
  <si>
    <t>Český strakatý pes</t>
  </si>
  <si>
    <t xml:space="preserve">Hana Sedloňová </t>
  </si>
  <si>
    <t>It's My Life Kasmir Moravia</t>
  </si>
  <si>
    <t>Welsh Corgi Cardigan</t>
  </si>
  <si>
    <t>OB1</t>
  </si>
  <si>
    <t xml:space="preserve">Jitka Mokrá </t>
  </si>
  <si>
    <t xml:space="preserve">Althea Tenebris </t>
  </si>
  <si>
    <t xml:space="preserve">Australský ovčák </t>
  </si>
  <si>
    <t xml:space="preserve">Dagmar Voldánová </t>
  </si>
  <si>
    <t xml:space="preserve">Ruffi du Royaume de Géane </t>
  </si>
  <si>
    <t xml:space="preserve">Holandský ovčák dlouhosrstý </t>
  </si>
  <si>
    <t xml:space="preserve"> Geraldt Blue Dabbeeco</t>
  </si>
  <si>
    <t>Border kolie</t>
  </si>
  <si>
    <t>Jan Smocek</t>
  </si>
  <si>
    <t>Eddy Podman</t>
  </si>
  <si>
    <t>BOM</t>
  </si>
  <si>
    <t>Jiří Matějka</t>
  </si>
  <si>
    <t>Hilarius Regina canum</t>
  </si>
  <si>
    <t>N</t>
  </si>
  <si>
    <t xml:space="preserve">Nikola Zřídkaveselá </t>
  </si>
  <si>
    <t>Winnie</t>
  </si>
  <si>
    <t>kříženec NO</t>
  </si>
  <si>
    <t>Michaela Sibova</t>
  </si>
  <si>
    <t>Eros de Alphaville Bohemia</t>
  </si>
  <si>
    <t>Belgicky ovcak Malinois</t>
  </si>
  <si>
    <t>Jana Vyžďurová</t>
  </si>
  <si>
    <t>Hapines Black Dabbeeco</t>
  </si>
  <si>
    <t>Border Collie</t>
  </si>
  <si>
    <t xml:space="preserve">Denisa Kučerová </t>
  </si>
  <si>
    <t xml:space="preserve">Akim from Edge of Paradise </t>
  </si>
  <si>
    <t xml:space="preserve">BOC </t>
  </si>
  <si>
    <t>Dexxie From Tasmanian Devils</t>
  </si>
  <si>
    <t>Bohemia Brut Pink Edition</t>
  </si>
  <si>
    <t>Jana Nagyová</t>
  </si>
  <si>
    <t>Vochi Wonder Woman Fallcat</t>
  </si>
  <si>
    <t xml:space="preserve">Simons Náhlík </t>
  </si>
  <si>
    <t xml:space="preserve">Azure Sky </t>
  </si>
  <si>
    <t>Aris Pilsen Pretzel</t>
  </si>
  <si>
    <t>Lenka Švondrová</t>
  </si>
  <si>
    <t>Abbey-Gail z Městeckého mlýna</t>
  </si>
  <si>
    <t>manchester teriér</t>
  </si>
  <si>
    <t>Petra Šnicerová</t>
  </si>
  <si>
    <t>Hopeful Humprey Silver Needles</t>
  </si>
  <si>
    <t>Kavalí King Charles španěl</t>
  </si>
  <si>
    <t>Kateřina Uriková</t>
  </si>
  <si>
    <t xml:space="preserve">Desire To Sin My Divines </t>
  </si>
  <si>
    <t>Pořadí cviku</t>
  </si>
  <si>
    <t>Název cviku</t>
  </si>
  <si>
    <t>Koef.</t>
  </si>
  <si>
    <t>Odložení vsedě ve skupině</t>
  </si>
  <si>
    <t>Odložení vleže ve skupině</t>
  </si>
  <si>
    <t>Přivolání</t>
  </si>
  <si>
    <t>Pachová identifikace a aport</t>
  </si>
  <si>
    <t>Odložení vleže ve skupině a přivolání</t>
  </si>
  <si>
    <t>Vyslání okolo kuželu a zpět</t>
  </si>
  <si>
    <t>Vyslání do čtverce a položení</t>
  </si>
  <si>
    <t>Přivolání se zastavením</t>
  </si>
  <si>
    <t>Přivolání se zastavením do stoje/sedu/lehu</t>
  </si>
  <si>
    <t>Chůze u nohy</t>
  </si>
  <si>
    <t>Vyslání do čtverce, položení a přivolání</t>
  </si>
  <si>
    <t>Ovladatelnost na dálku</t>
  </si>
  <si>
    <t>Odložení za pochodu</t>
  </si>
  <si>
    <t>Vyslání okolo skupiny kuželů/barelu, zastavení a skok přes překážku</t>
  </si>
  <si>
    <t>Držení aportovací činky</t>
  </si>
  <si>
    <t>Odložení za pochodu do stoje/sedu/lehu</t>
  </si>
  <si>
    <t>Odložení za pochodu a přivolání</t>
  </si>
  <si>
    <t>Odložení do lehu nebo do sedu za chůze</t>
  </si>
  <si>
    <t>Skok přes překážku a aport činky</t>
  </si>
  <si>
    <t>Vyslání do čtverce</t>
  </si>
  <si>
    <t>Vyslání okolo skupiny kuželů/barelu a zpět</t>
  </si>
  <si>
    <t>Směrový aport</t>
  </si>
  <si>
    <t>Skok přes překážku</t>
  </si>
  <si>
    <t>Celkový dojem</t>
  </si>
  <si>
    <t xml:space="preserve"> </t>
  </si>
  <si>
    <t>Vyslání okolo skupiny kuželů/barelu, zastavení, aport a skok přes překážku</t>
  </si>
  <si>
    <t>Z rozevíracího seznamu ve žlutých buňkách určete pořadí cviků.</t>
  </si>
  <si>
    <t>Koeficienty cviků se upraví automaticky.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</si>
  <si>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</si>
  <si>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</si>
  <si>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</si>
  <si>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</si>
  <si>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</si>
  <si>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</si>
  <si>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</si>
  <si>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</si>
  <si>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</si>
  <si>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</si>
  <si>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</si>
  <si>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</si>
  <si>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</si>
  <si>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</si>
  <si>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</si>
  <si>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rPr>
        <sz val="9"/>
        <color rgb="FF000000"/>
        <rFont val="Calibri"/>
        <family val="2"/>
        <charset val="238"/>
      </rP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</si>
  <si>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</si>
  <si>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</si>
  <si>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</si>
  <si>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</si>
  <si>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</si>
  <si>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Známka od hlavního rozhodčího</t>
  </si>
  <si>
    <t>Známka od druhého rozhodčího</t>
  </si>
  <si>
    <t>Celkem bodů</t>
  </si>
  <si>
    <t>Celkový počet bodů</t>
  </si>
  <si>
    <t>Celková 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</si>
</sst>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[$Kč-405];[Red]\-#,##0.00\ [$Kč-405]"/>
    <numFmt numFmtId="165" formatCode="[$-405]General"/>
    <numFmt numFmtId="166" formatCode="[$]@"/>
    <numFmt numFmtId="167" formatCode="dd\.mm\.yyyy"/>
    <numFmt numFmtId="168" formatCode="0.00;[Red]0.00"/>
    <numFmt numFmtId="169" formatCode="0.0;[Red]0.0"/>
    <numFmt numFmtId="170" formatCode="[$-405]d\.m\.yy"/>
    <numFmt numFmtId="171" formatCode="[$-405]0.00"/>
  </numFmts>
  <fonts count="18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FF99"/>
      </patternFill>
    </fill>
    <fill>
      <patternFill patternType="solid">
        <fgColor rgb="FFBDD7EE"/>
        <bgColor rgb="FFB7DEE8"/>
      </patternFill>
    </fill>
    <fill>
      <patternFill patternType="solid">
        <fgColor rgb="FFC6E0B4"/>
        <bgColor rgb="FFB7DEE8"/>
      </patternFill>
    </fill>
    <fill>
      <patternFill patternType="solid">
        <fgColor rgb="FFF8CBAD"/>
        <bgColor rgb="FFFFE699"/>
      </patternFill>
    </fill>
    <fill>
      <patternFill patternType="solid">
        <fgColor rgb="FF4BACC6"/>
        <bgColor rgb="FF339966"/>
      </patternFill>
    </fill>
    <fill>
      <patternFill patternType="solid">
        <fgColor rgb="FFB4C6E7"/>
        <bgColor rgb="FF9BC2E6"/>
      </patternFill>
    </fill>
    <fill>
      <patternFill patternType="solid">
        <fgColor rgb="FFFFFF66"/>
        <bgColor rgb="FFFFFF99"/>
      </patternFill>
    </fill>
    <fill>
      <patternFill patternType="solid">
        <fgColor rgb="FFFFFF99"/>
        <bgColor rgb="FFFFFF66"/>
      </patternFill>
    </fill>
    <fill>
      <patternFill patternType="solid">
        <fgColor rgb="FFFCE4D6"/>
        <bgColor rgb="FFFFF2CC"/>
      </patternFill>
    </fill>
    <fill>
      <patternFill patternType="solid">
        <fgColor rgb="FF9BC2E6"/>
        <bgColor rgb="FF93CDDD"/>
      </patternFill>
    </fill>
    <fill>
      <patternFill patternType="solid">
        <fgColor rgb="FFFFF2CC"/>
        <bgColor rgb="FFFCE4D6"/>
      </patternFill>
    </fill>
    <fill>
      <patternFill patternType="solid">
        <fgColor rgb="FF93CDDD"/>
        <bgColor rgb="FF9BC2E6"/>
      </patternFill>
    </fill>
    <fill>
      <patternFill patternType="solid">
        <fgColor rgb="FFFFFFFF"/>
        <bgColor rgb="FFFFF2CC"/>
      </patternFill>
    </fill>
    <fill>
      <patternFill patternType="solid">
        <fgColor rgb="FFB7DEE8"/>
        <bgColor rgb="FFBDD7E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7" fillId="2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5" borderId="0" applyBorder="0" applyProtection="0"/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165" fontId="3" fillId="0" borderId="0" applyBorder="0" applyProtection="0"/>
  </cellStyleXfs>
  <cellXfs count="100">
    <xf numFmtId="0" fontId="0" fillId="0" borderId="0" xfId="0"/>
    <xf numFmtId="165" fontId="5" fillId="14" borderId="0" xfId="8" applyFont="1" applyFill="1" applyBorder="1" applyAlignment="1" applyProtection="1">
      <alignment horizontal="left"/>
    </xf>
    <xf numFmtId="0" fontId="3" fillId="14" borderId="0" xfId="8" applyNumberFormat="1" applyFill="1" applyBorder="1" applyAlignment="1" applyProtection="1">
      <alignment horizontal="center"/>
    </xf>
    <xf numFmtId="167" fontId="3" fillId="14" borderId="0" xfId="8" applyNumberFormat="1" applyFill="1" applyBorder="1" applyAlignment="1" applyProtection="1">
      <alignment horizontal="center"/>
    </xf>
    <xf numFmtId="166" fontId="3" fillId="14" borderId="0" xfId="8" applyNumberFormat="1" applyFill="1" applyBorder="1" applyAlignment="1" applyProtection="1">
      <alignment horizontal="center"/>
    </xf>
    <xf numFmtId="0" fontId="0" fillId="14" borderId="0" xfId="0" applyFill="1"/>
    <xf numFmtId="165" fontId="13" fillId="14" borderId="0" xfId="8" applyFont="1" applyFill="1" applyBorder="1" applyAlignment="1" applyProtection="1">
      <alignment horizontal="center"/>
    </xf>
    <xf numFmtId="165" fontId="10" fillId="13" borderId="1" xfId="8" applyFont="1" applyFill="1" applyBorder="1" applyAlignment="1" applyProtection="1">
      <alignment horizontal="center"/>
    </xf>
    <xf numFmtId="165" fontId="6" fillId="12" borderId="9" xfId="8" applyFont="1" applyFill="1" applyBorder="1" applyAlignment="1" applyProtection="1">
      <alignment horizontal="center"/>
    </xf>
    <xf numFmtId="165" fontId="6" fillId="11" borderId="9" xfId="8" applyFont="1" applyFill="1" applyBorder="1" applyAlignment="1" applyProtection="1">
      <alignment horizontal="center"/>
    </xf>
    <xf numFmtId="165" fontId="6" fillId="4" borderId="9" xfId="8" applyFont="1" applyFill="1" applyBorder="1" applyAlignment="1" applyProtection="1">
      <alignment horizontal="center"/>
    </xf>
    <xf numFmtId="165" fontId="6" fillId="10" borderId="9" xfId="8" applyFont="1" applyFill="1" applyBorder="1" applyAlignment="1" applyProtection="1">
      <alignment horizontal="center"/>
    </xf>
    <xf numFmtId="167" fontId="5" fillId="0" borderId="8" xfId="8" applyNumberFormat="1" applyFont="1" applyBorder="1" applyAlignment="1" applyProtection="1">
      <alignment horizontal="center"/>
      <protection locked="0"/>
    </xf>
    <xf numFmtId="166" fontId="5" fillId="0" borderId="6" xfId="8" applyNumberFormat="1" applyFont="1" applyBorder="1" applyAlignment="1" applyProtection="1">
      <alignment horizontal="center"/>
      <protection locked="0"/>
    </xf>
    <xf numFmtId="166" fontId="5" fillId="0" borderId="4" xfId="8" applyNumberFormat="1" applyFont="1" applyBorder="1" applyAlignment="1" applyProtection="1">
      <alignment horizontal="center"/>
      <protection locked="0"/>
    </xf>
    <xf numFmtId="165" fontId="3" fillId="0" borderId="0" xfId="8" applyBorder="1" applyProtection="1"/>
    <xf numFmtId="165" fontId="4" fillId="6" borderId="1" xfId="8" applyFont="1" applyFill="1" applyBorder="1" applyAlignment="1" applyProtection="1">
      <alignment horizontal="center" vertical="center" wrapText="1"/>
    </xf>
    <xf numFmtId="165" fontId="4" fillId="6" borderId="2" xfId="8" applyFont="1" applyFill="1" applyBorder="1" applyAlignment="1" applyProtection="1">
      <alignment horizontal="center" vertical="center" wrapText="1"/>
    </xf>
    <xf numFmtId="165" fontId="4" fillId="7" borderId="1" xfId="8" applyFont="1" applyFill="1" applyBorder="1" applyAlignment="1" applyProtection="1">
      <alignment horizontal="center" vertical="center" wrapText="1"/>
    </xf>
    <xf numFmtId="165" fontId="5" fillId="0" borderId="1" xfId="8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165" fontId="5" fillId="8" borderId="2" xfId="8" applyFont="1" applyFill="1" applyBorder="1" applyAlignment="1" applyProtection="1">
      <alignment horizontal="center"/>
      <protection locked="0"/>
    </xf>
    <xf numFmtId="165" fontId="5" fillId="9" borderId="1" xfId="8" applyFont="1" applyFill="1" applyBorder="1" applyAlignment="1" applyProtection="1">
      <alignment horizontal="center"/>
      <protection locked="0"/>
    </xf>
    <xf numFmtId="165" fontId="3" fillId="6" borderId="3" xfId="8" applyFill="1" applyBorder="1" applyProtection="1"/>
    <xf numFmtId="165" fontId="3" fillId="6" borderId="5" xfId="8" applyFill="1" applyBorder="1" applyProtection="1"/>
    <xf numFmtId="165" fontId="3" fillId="6" borderId="7" xfId="8" applyFill="1" applyBorder="1" applyProtection="1"/>
    <xf numFmtId="165" fontId="3" fillId="10" borderId="10" xfId="8" applyFill="1" applyBorder="1" applyProtection="1"/>
    <xf numFmtId="166" fontId="5" fillId="0" borderId="11" xfId="8" applyNumberFormat="1" applyFont="1" applyBorder="1" applyAlignment="1" applyProtection="1">
      <alignment horizontal="center"/>
      <protection locked="0"/>
    </xf>
    <xf numFmtId="165" fontId="3" fillId="10" borderId="1" xfId="8" applyFill="1" applyBorder="1" applyProtection="1"/>
    <xf numFmtId="165" fontId="3" fillId="0" borderId="6" xfId="8" applyBorder="1" applyAlignment="1" applyProtection="1">
      <alignment horizontal="center"/>
      <protection locked="0"/>
    </xf>
    <xf numFmtId="165" fontId="3" fillId="10" borderId="12" xfId="8" applyFill="1" applyBorder="1" applyProtection="1"/>
    <xf numFmtId="166" fontId="5" fillId="0" borderId="13" xfId="8" applyNumberFormat="1" applyFont="1" applyBorder="1" applyAlignment="1" applyProtection="1">
      <alignment horizontal="center"/>
      <protection locked="0"/>
    </xf>
    <xf numFmtId="165" fontId="3" fillId="10" borderId="14" xfId="8" applyFill="1" applyBorder="1" applyProtection="1"/>
    <xf numFmtId="165" fontId="3" fillId="0" borderId="8" xfId="8" applyBorder="1" applyAlignment="1" applyProtection="1">
      <alignment horizontal="center"/>
      <protection locked="0"/>
    </xf>
    <xf numFmtId="165" fontId="3" fillId="4" borderId="10" xfId="8" applyFill="1" applyBorder="1" applyProtection="1"/>
    <xf numFmtId="165" fontId="3" fillId="4" borderId="1" xfId="8" applyFill="1" applyBorder="1" applyProtection="1"/>
    <xf numFmtId="165" fontId="3" fillId="4" borderId="12" xfId="8" applyFill="1" applyBorder="1" applyProtection="1"/>
    <xf numFmtId="165" fontId="3" fillId="4" borderId="14" xfId="8" applyFill="1" applyBorder="1" applyProtection="1"/>
    <xf numFmtId="165" fontId="3" fillId="11" borderId="10" xfId="8" applyFill="1" applyBorder="1" applyProtection="1"/>
    <xf numFmtId="165" fontId="3" fillId="11" borderId="1" xfId="8" applyFill="1" applyBorder="1" applyProtection="1"/>
    <xf numFmtId="165" fontId="3" fillId="11" borderId="12" xfId="8" applyFill="1" applyBorder="1" applyProtection="1"/>
    <xf numFmtId="165" fontId="3" fillId="11" borderId="14" xfId="8" applyFill="1" applyBorder="1" applyProtection="1"/>
    <xf numFmtId="165" fontId="3" fillId="12" borderId="10" xfId="8" applyFill="1" applyBorder="1" applyProtection="1"/>
    <xf numFmtId="165" fontId="3" fillId="12" borderId="1" xfId="8" applyFill="1" applyBorder="1" applyProtection="1"/>
    <xf numFmtId="165" fontId="3" fillId="12" borderId="12" xfId="8" applyFill="1" applyBorder="1" applyProtection="1"/>
    <xf numFmtId="165" fontId="3" fillId="12" borderId="14" xfId="8" applyFill="1" applyBorder="1" applyProtection="1"/>
    <xf numFmtId="165" fontId="7" fillId="0" borderId="0" xfId="8" applyFont="1" applyBorder="1" applyProtection="1"/>
    <xf numFmtId="165" fontId="8" fillId="0" borderId="0" xfId="8" applyFont="1" applyBorder="1" applyProtection="1"/>
    <xf numFmtId="165" fontId="5" fillId="0" borderId="1" xfId="8" applyFont="1" applyBorder="1" applyProtection="1">
      <protection locked="0"/>
    </xf>
    <xf numFmtId="165" fontId="9" fillId="0" borderId="0" xfId="8" applyFont="1" applyBorder="1" applyAlignment="1" applyProtection="1">
      <alignment horizontal="center"/>
    </xf>
    <xf numFmtId="165" fontId="8" fillId="13" borderId="1" xfId="8" applyFont="1" applyFill="1" applyBorder="1" applyAlignment="1" applyProtection="1">
      <alignment horizontal="center" vertical="center" wrapText="1"/>
    </xf>
    <xf numFmtId="165" fontId="5" fillId="13" borderId="15" xfId="8" applyFont="1" applyFill="1" applyBorder="1" applyAlignment="1" applyProtection="1">
      <alignment horizontal="center"/>
    </xf>
    <xf numFmtId="165" fontId="5" fillId="8" borderId="15" xfId="8" applyFont="1" applyFill="1" applyBorder="1" applyAlignment="1" applyProtection="1">
      <alignment horizontal="left"/>
      <protection locked="0"/>
    </xf>
    <xf numFmtId="165" fontId="3" fillId="0" borderId="0" xfId="8" applyBorder="1" applyAlignment="1" applyProtection="1">
      <alignment horizontal="center"/>
    </xf>
    <xf numFmtId="165" fontId="5" fillId="13" borderId="1" xfId="8" applyFont="1" applyFill="1" applyBorder="1" applyAlignment="1" applyProtection="1">
      <alignment horizontal="center"/>
    </xf>
    <xf numFmtId="165" fontId="5" fillId="8" borderId="1" xfId="8" applyFont="1" applyFill="1" applyBorder="1" applyAlignment="1" applyProtection="1">
      <alignment horizontal="left"/>
      <protection locked="0"/>
    </xf>
    <xf numFmtId="165" fontId="5" fillId="13" borderId="16" xfId="8" applyFont="1" applyFill="1" applyBorder="1" applyAlignment="1" applyProtection="1">
      <alignment horizontal="center"/>
    </xf>
    <xf numFmtId="165" fontId="5" fillId="8" borderId="16" xfId="8" applyFont="1" applyFill="1" applyBorder="1" applyAlignment="1" applyProtection="1">
      <alignment horizontal="left"/>
      <protection locked="0"/>
    </xf>
    <xf numFmtId="165" fontId="5" fillId="0" borderId="0" xfId="8" applyFont="1" applyBorder="1" applyAlignment="1" applyProtection="1">
      <alignment horizontal="center"/>
    </xf>
    <xf numFmtId="165" fontId="5" fillId="0" borderId="0" xfId="8" applyFont="1" applyBorder="1" applyAlignment="1" applyProtection="1">
      <alignment horizontal="left"/>
      <protection locked="0"/>
    </xf>
    <xf numFmtId="165" fontId="11" fillId="0" borderId="0" xfId="8" applyFont="1" applyBorder="1" applyProtection="1"/>
    <xf numFmtId="165" fontId="12" fillId="0" borderId="0" xfId="8" applyFont="1" applyBorder="1" applyProtection="1"/>
    <xf numFmtId="165" fontId="9" fillId="0" borderId="0" xfId="8" applyFont="1" applyBorder="1" applyProtection="1"/>
    <xf numFmtId="165" fontId="4" fillId="6" borderId="16" xfId="8" applyFont="1" applyFill="1" applyBorder="1" applyAlignment="1" applyProtection="1">
      <alignment horizontal="center" vertical="center" wrapText="1"/>
    </xf>
    <xf numFmtId="0" fontId="3" fillId="0" borderId="1" xfId="8" applyNumberFormat="1" applyBorder="1" applyAlignment="1" applyProtection="1">
      <alignment horizontal="center" vertical="center"/>
    </xf>
    <xf numFmtId="0" fontId="3" fillId="0" borderId="16" xfId="8" applyNumberFormat="1" applyBorder="1" applyAlignment="1" applyProtection="1">
      <alignment horizontal="center" vertical="center"/>
    </xf>
    <xf numFmtId="168" fontId="3" fillId="0" borderId="16" xfId="8" applyNumberFormat="1" applyBorder="1" applyAlignment="1" applyProtection="1">
      <alignment horizontal="center" vertical="center"/>
    </xf>
    <xf numFmtId="169" fontId="3" fillId="0" borderId="16" xfId="8" applyNumberFormat="1" applyBorder="1" applyAlignment="1" applyProtection="1">
      <alignment horizontal="center" vertical="center"/>
    </xf>
    <xf numFmtId="169" fontId="9" fillId="0" borderId="0" xfId="8" applyNumberFormat="1" applyFont="1" applyBorder="1" applyAlignment="1" applyProtection="1">
      <alignment horizontal="center"/>
    </xf>
    <xf numFmtId="168" fontId="3" fillId="0" borderId="1" xfId="8" applyNumberFormat="1" applyBorder="1" applyAlignment="1" applyProtection="1">
      <alignment horizontal="center" vertical="center"/>
    </xf>
    <xf numFmtId="169" fontId="3" fillId="0" borderId="1" xfId="8" applyNumberFormat="1" applyBorder="1" applyAlignment="1" applyProtection="1">
      <alignment horizontal="center" vertical="center"/>
    </xf>
    <xf numFmtId="165" fontId="13" fillId="0" borderId="0" xfId="8" applyFont="1" applyBorder="1" applyProtection="1"/>
    <xf numFmtId="165" fontId="5" fillId="14" borderId="0" xfId="8" applyFont="1" applyFill="1" applyBorder="1" applyProtection="1"/>
    <xf numFmtId="170" fontId="3" fillId="0" borderId="0" xfId="8" applyNumberFormat="1" applyBorder="1" applyProtection="1"/>
    <xf numFmtId="0" fontId="3" fillId="14" borderId="0" xfId="8" applyNumberFormat="1" applyFill="1" applyBorder="1" applyAlignment="1" applyProtection="1">
      <alignment horizontal="center" vertical="center" wrapText="1"/>
    </xf>
    <xf numFmtId="0" fontId="3" fillId="14" borderId="0" xfId="8" applyNumberFormat="1" applyFill="1" applyBorder="1" applyAlignment="1" applyProtection="1">
      <alignment horizontal="center"/>
    </xf>
    <xf numFmtId="166" fontId="3" fillId="14" borderId="0" xfId="8" applyNumberFormat="1" applyFill="1" applyBorder="1" applyProtection="1"/>
    <xf numFmtId="165" fontId="3" fillId="14" borderId="0" xfId="8" applyFill="1" applyBorder="1" applyProtection="1"/>
    <xf numFmtId="165" fontId="3" fillId="15" borderId="1" xfId="8" applyFill="1" applyBorder="1" applyAlignment="1" applyProtection="1">
      <alignment horizontal="center"/>
      <protection locked="0"/>
    </xf>
    <xf numFmtId="165" fontId="8" fillId="14" borderId="1" xfId="8" applyFont="1" applyFill="1" applyBorder="1" applyAlignment="1" applyProtection="1">
      <alignment horizontal="center" vertical="center" wrapText="1"/>
    </xf>
    <xf numFmtId="166" fontId="8" fillId="14" borderId="1" xfId="8" applyNumberFormat="1" applyFont="1" applyFill="1" applyBorder="1" applyAlignment="1" applyProtection="1">
      <alignment horizontal="center" vertical="center" wrapText="1"/>
    </xf>
    <xf numFmtId="165" fontId="8" fillId="14" borderId="2" xfId="8" applyFont="1" applyFill="1" applyBorder="1" applyAlignment="1" applyProtection="1">
      <alignment horizontal="center" vertical="center" wrapText="1"/>
    </xf>
    <xf numFmtId="165" fontId="8" fillId="14" borderId="15" xfId="8" applyFont="1" applyFill="1" applyBorder="1" applyAlignment="1" applyProtection="1">
      <alignment horizontal="center" vertical="center" wrapText="1"/>
    </xf>
    <xf numFmtId="0" fontId="16" fillId="14" borderId="15" xfId="8" applyNumberFormat="1" applyFont="1" applyFill="1" applyBorder="1" applyAlignment="1" applyProtection="1">
      <alignment horizontal="center" vertical="center" wrapText="1"/>
    </xf>
    <xf numFmtId="165" fontId="8" fillId="14" borderId="11" xfId="8" applyFont="1" applyFill="1" applyBorder="1" applyAlignment="1" applyProtection="1">
      <alignment horizontal="center" vertical="center" wrapText="1"/>
    </xf>
    <xf numFmtId="165" fontId="5" fillId="14" borderId="15" xfId="8" applyFont="1" applyFill="1" applyBorder="1" applyAlignment="1" applyProtection="1">
      <alignment horizontal="center"/>
    </xf>
    <xf numFmtId="0" fontId="5" fillId="14" borderId="15" xfId="8" applyNumberFormat="1" applyFont="1" applyFill="1" applyBorder="1" applyAlignment="1" applyProtection="1">
      <alignment horizontal="left"/>
    </xf>
    <xf numFmtId="169" fontId="5" fillId="8" borderId="15" xfId="8" applyNumberFormat="1" applyFont="1" applyFill="1" applyBorder="1" applyAlignment="1" applyProtection="1">
      <alignment horizontal="center" vertical="center"/>
      <protection locked="0"/>
    </xf>
    <xf numFmtId="169" fontId="5" fillId="8" borderId="11" xfId="8" applyNumberFormat="1" applyFont="1" applyFill="1" applyBorder="1" applyAlignment="1" applyProtection="1">
      <alignment horizontal="center" vertical="center"/>
      <protection locked="0"/>
    </xf>
    <xf numFmtId="0" fontId="5" fillId="14" borderId="11" xfId="8" applyNumberFormat="1" applyFont="1" applyFill="1" applyBorder="1" applyAlignment="1" applyProtection="1">
      <alignment horizontal="center"/>
    </xf>
    <xf numFmtId="168" fontId="5" fillId="14" borderId="15" xfId="8" applyNumberFormat="1" applyFont="1" applyFill="1" applyBorder="1" applyAlignment="1" applyProtection="1">
      <alignment horizontal="center"/>
    </xf>
    <xf numFmtId="171" fontId="9" fillId="0" borderId="0" xfId="8" applyNumberFormat="1" applyFont="1" applyBorder="1" applyAlignment="1" applyProtection="1">
      <alignment horizontal="center"/>
    </xf>
    <xf numFmtId="165" fontId="5" fillId="14" borderId="1" xfId="8" applyFont="1" applyFill="1" applyBorder="1" applyAlignment="1" applyProtection="1">
      <alignment horizontal="center"/>
    </xf>
    <xf numFmtId="169" fontId="5" fillId="8" borderId="1" xfId="8" applyNumberFormat="1" applyFont="1" applyFill="1" applyBorder="1" applyAlignment="1" applyProtection="1">
      <alignment horizontal="center" vertical="center"/>
      <protection locked="0"/>
    </xf>
    <xf numFmtId="165" fontId="4" fillId="15" borderId="1" xfId="8" applyFont="1" applyFill="1" applyBorder="1" applyAlignment="1" applyProtection="1">
      <alignment horizontal="center"/>
    </xf>
    <xf numFmtId="165" fontId="14" fillId="15" borderId="1" xfId="8" applyFont="1" applyFill="1" applyBorder="1" applyAlignment="1" applyProtection="1">
      <alignment horizontal="center" vertical="center" wrapText="1"/>
    </xf>
    <xf numFmtId="165" fontId="3" fillId="15" borderId="1" xfId="8" applyFill="1" applyBorder="1" applyAlignment="1" applyProtection="1">
      <alignment horizontal="center"/>
    </xf>
    <xf numFmtId="165" fontId="8" fillId="14" borderId="2" xfId="8" applyFont="1" applyFill="1" applyBorder="1" applyAlignment="1" applyProtection="1">
      <alignment horizontal="left"/>
    </xf>
    <xf numFmtId="171" fontId="11" fillId="14" borderId="17" xfId="8" applyNumberFormat="1" applyFont="1" applyFill="1" applyBorder="1" applyAlignment="1" applyProtection="1">
      <alignment horizontal="center" vertical="center"/>
    </xf>
    <xf numFmtId="0" fontId="11" fillId="14" borderId="17" xfId="8" applyNumberFormat="1" applyFont="1" applyFill="1" applyBorder="1" applyAlignment="1" applyProtection="1">
      <alignment horizontal="center" vertical="center"/>
    </xf>
  </cellXfs>
  <cellStyles count="9">
    <cellStyle name="cf1" xfId="1" xr:uid="{00000000-0005-0000-0000-000006000000}"/>
    <cellStyle name="cf2" xfId="2" xr:uid="{00000000-0005-0000-0000-000007000000}"/>
    <cellStyle name="cf3" xfId="3" xr:uid="{00000000-0005-0000-0000-000008000000}"/>
    <cellStyle name="cf4" xfId="4" xr:uid="{00000000-0005-0000-0000-000009000000}"/>
    <cellStyle name="Excel Built-in Normal" xfId="8" xr:uid="{00000000-0005-0000-0000-00000D000000}"/>
    <cellStyle name="Heading1" xfId="5" xr:uid="{00000000-0005-0000-0000-00000A000000}"/>
    <cellStyle name="Normálna" xfId="0" builtinId="0"/>
    <cellStyle name="Result" xfId="6" xr:uid="{00000000-0005-0000-0000-00000B000000}"/>
    <cellStyle name="Result2" xfId="7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6E7"/>
      <rgbColor rgb="FF808080"/>
      <rgbColor rgb="FF93CDDD"/>
      <rgbColor rgb="FF993366"/>
      <rgbColor rgb="FFFFF2CC"/>
      <rgbColor rgb="FFB7DEE8"/>
      <rgbColor rgb="FF660066"/>
      <rgbColor rgb="FFFF8080"/>
      <rgbColor rgb="FF0066CC"/>
      <rgbColor rgb="FFBDD7EE"/>
      <rgbColor rgb="FF000080"/>
      <rgbColor rgb="FFFF00FF"/>
      <rgbColor rgb="FFFFE699"/>
      <rgbColor rgb="FF00FFFF"/>
      <rgbColor rgb="FF800080"/>
      <rgbColor rgb="FF800000"/>
      <rgbColor rgb="FF008080"/>
      <rgbColor rgb="FF0000FF"/>
      <rgbColor rgb="FF00CCFF"/>
      <rgbColor rgb="FFFCE4D6"/>
      <rgbColor rgb="FFC6E0B4"/>
      <rgbColor rgb="FFFFFF99"/>
      <rgbColor rgb="FF9BC2E6"/>
      <rgbColor rgb="FFFF99CC"/>
      <rgbColor rgb="FFCC99FF"/>
      <rgbColor rgb="FFF8CBAD"/>
      <rgbColor rgb="FF3366FF"/>
      <rgbColor rgb="FF4BACC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1475280</xdr:colOff>
      <xdr:row>21</xdr:row>
      <xdr:rowOff>48240</xdr:rowOff>
    </xdr:from>
    <xdr:to>
      <xdr:col>11</xdr:col>
      <xdr:colOff>262440</xdr:colOff>
      <xdr:row>30</xdr:row>
      <xdr:rowOff>88560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864040" y="4716720"/>
          <a:ext cx="2981520" cy="175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9" name="Obrázek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10" name="Obrázek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11" name="Obrázek 1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12" name="Obrázek 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13" name="Obrázek 1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14" name="Obrázek 1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15" name="Obrázek 1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16" name="Obrázek 1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17" name="Obrázek 1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18" name="Obrázek 1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19" name="Obrázek 1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0" name="Obrázek 1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1" name="Obrázek 1">
          <a:extLst>
            <a:ext uri="{FF2B5EF4-FFF2-40B4-BE49-F238E27FC236}">
              <a16:creationId xmlns:a16="http://schemas.microsoft.com/office/drawing/2014/main" id="{00000000-0008-0000-1700-00001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2" name="Obrázek 1">
          <a:extLst>
            <a:ext uri="{FF2B5EF4-FFF2-40B4-BE49-F238E27FC236}">
              <a16:creationId xmlns:a16="http://schemas.microsoft.com/office/drawing/2014/main" id="{00000000-0008-0000-1800-00001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3" name="Obrázek 1">
          <a:extLst>
            <a:ext uri="{FF2B5EF4-FFF2-40B4-BE49-F238E27FC236}">
              <a16:creationId xmlns:a16="http://schemas.microsoft.com/office/drawing/2014/main" id="{00000000-0008-0000-1900-00001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4" name="Obrázek 1">
          <a:extLst>
            <a:ext uri="{FF2B5EF4-FFF2-40B4-BE49-F238E27FC236}">
              <a16:creationId xmlns:a16="http://schemas.microsoft.com/office/drawing/2014/main" id="{00000000-0008-0000-1A00-00001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5" name="Obrázek 1">
          <a:extLst>
            <a:ext uri="{FF2B5EF4-FFF2-40B4-BE49-F238E27FC236}">
              <a16:creationId xmlns:a16="http://schemas.microsoft.com/office/drawing/2014/main" id="{00000000-0008-0000-1B00-00001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6" name="Obrázek 1">
          <a:extLst>
            <a:ext uri="{FF2B5EF4-FFF2-40B4-BE49-F238E27FC236}">
              <a16:creationId xmlns:a16="http://schemas.microsoft.com/office/drawing/2014/main" id="{00000000-0008-0000-1C00-00001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7" name="Obrázek 1">
          <a:extLst>
            <a:ext uri="{FF2B5EF4-FFF2-40B4-BE49-F238E27FC236}">
              <a16:creationId xmlns:a16="http://schemas.microsoft.com/office/drawing/2014/main" id="{00000000-0008-0000-1D00-00001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8" name="Obrázek 1">
          <a:extLst>
            <a:ext uri="{FF2B5EF4-FFF2-40B4-BE49-F238E27FC236}">
              <a16:creationId xmlns:a16="http://schemas.microsoft.com/office/drawing/2014/main" id="{00000000-0008-0000-1E00-00001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29" name="Obrázek 1">
          <a:extLst>
            <a:ext uri="{FF2B5EF4-FFF2-40B4-BE49-F238E27FC236}">
              <a16:creationId xmlns:a16="http://schemas.microsoft.com/office/drawing/2014/main" id="{00000000-0008-0000-1F00-00001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30" name="Obrázek 1">
          <a:extLst>
            <a:ext uri="{FF2B5EF4-FFF2-40B4-BE49-F238E27FC236}">
              <a16:creationId xmlns:a16="http://schemas.microsoft.com/office/drawing/2014/main" id="{00000000-0008-0000-2000-00001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31" name="Obrázek 1">
          <a:extLst>
            <a:ext uri="{FF2B5EF4-FFF2-40B4-BE49-F238E27FC236}">
              <a16:creationId xmlns:a16="http://schemas.microsoft.com/office/drawing/2014/main" id="{00000000-0008-0000-2100-00001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32" name="Obrázek 1">
          <a:extLst>
            <a:ext uri="{FF2B5EF4-FFF2-40B4-BE49-F238E27FC236}">
              <a16:creationId xmlns:a16="http://schemas.microsoft.com/office/drawing/2014/main" id="{00000000-0008-0000-2200-00002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33" name="Obrázek 1">
          <a:extLst>
            <a:ext uri="{FF2B5EF4-FFF2-40B4-BE49-F238E27FC236}">
              <a16:creationId xmlns:a16="http://schemas.microsoft.com/office/drawing/2014/main" id="{00000000-0008-0000-2300-00002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34" name="Obrázek 1">
          <a:extLst>
            <a:ext uri="{FF2B5EF4-FFF2-40B4-BE49-F238E27FC236}">
              <a16:creationId xmlns:a16="http://schemas.microsoft.com/office/drawing/2014/main" id="{00000000-0008-0000-2400-00002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35" name="Obrázek 1">
          <a:extLst>
            <a:ext uri="{FF2B5EF4-FFF2-40B4-BE49-F238E27FC236}">
              <a16:creationId xmlns:a16="http://schemas.microsoft.com/office/drawing/2014/main" id="{00000000-0008-0000-2500-00002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36" name="Obrázek 1">
          <a:extLst>
            <a:ext uri="{FF2B5EF4-FFF2-40B4-BE49-F238E27FC236}">
              <a16:creationId xmlns:a16="http://schemas.microsoft.com/office/drawing/2014/main" id="{00000000-0008-0000-2600-00002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37" name="Obrázek 1">
          <a:extLst>
            <a:ext uri="{FF2B5EF4-FFF2-40B4-BE49-F238E27FC236}">
              <a16:creationId xmlns:a16="http://schemas.microsoft.com/office/drawing/2014/main" id="{00000000-0008-0000-2700-00002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38" name="Obrázek 1">
          <a:extLst>
            <a:ext uri="{FF2B5EF4-FFF2-40B4-BE49-F238E27FC236}">
              <a16:creationId xmlns:a16="http://schemas.microsoft.com/office/drawing/2014/main" id="{00000000-0008-0000-2800-00002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39" name="Obrázek 1">
          <a:extLst>
            <a:ext uri="{FF2B5EF4-FFF2-40B4-BE49-F238E27FC236}">
              <a16:creationId xmlns:a16="http://schemas.microsoft.com/office/drawing/2014/main" id="{00000000-0008-0000-2900-00002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40" name="Obrázek 1">
          <a:extLst>
            <a:ext uri="{FF2B5EF4-FFF2-40B4-BE49-F238E27FC236}">
              <a16:creationId xmlns:a16="http://schemas.microsoft.com/office/drawing/2014/main" id="{00000000-0008-0000-2A00-00002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41" name="Obrázek 1">
          <a:extLst>
            <a:ext uri="{FF2B5EF4-FFF2-40B4-BE49-F238E27FC236}">
              <a16:creationId xmlns:a16="http://schemas.microsoft.com/office/drawing/2014/main" id="{00000000-0008-0000-2B00-00002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42" name="Obrázek 1">
          <a:extLst>
            <a:ext uri="{FF2B5EF4-FFF2-40B4-BE49-F238E27FC236}">
              <a16:creationId xmlns:a16="http://schemas.microsoft.com/office/drawing/2014/main" id="{00000000-0008-0000-2C00-00002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43" name="Obrázek 1">
          <a:extLst>
            <a:ext uri="{FF2B5EF4-FFF2-40B4-BE49-F238E27FC236}">
              <a16:creationId xmlns:a16="http://schemas.microsoft.com/office/drawing/2014/main" id="{00000000-0008-0000-2D00-00002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44" name="Obrázek 1">
          <a:extLst>
            <a:ext uri="{FF2B5EF4-FFF2-40B4-BE49-F238E27FC236}">
              <a16:creationId xmlns:a16="http://schemas.microsoft.com/office/drawing/2014/main" id="{00000000-0008-0000-2E00-00002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45" name="Obrázek 1">
          <a:extLst>
            <a:ext uri="{FF2B5EF4-FFF2-40B4-BE49-F238E27FC236}">
              <a16:creationId xmlns:a16="http://schemas.microsoft.com/office/drawing/2014/main" id="{00000000-0008-0000-2F00-00002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46" name="Obrázek 1">
          <a:extLst>
            <a:ext uri="{FF2B5EF4-FFF2-40B4-BE49-F238E27FC236}">
              <a16:creationId xmlns:a16="http://schemas.microsoft.com/office/drawing/2014/main" id="{00000000-0008-0000-3000-00002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47" name="Obrázek 1">
          <a:extLst>
            <a:ext uri="{FF2B5EF4-FFF2-40B4-BE49-F238E27FC236}">
              <a16:creationId xmlns:a16="http://schemas.microsoft.com/office/drawing/2014/main" id="{00000000-0008-0000-3100-00002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48" name="Obrázek 1">
          <a:extLst>
            <a:ext uri="{FF2B5EF4-FFF2-40B4-BE49-F238E27FC236}">
              <a16:creationId xmlns:a16="http://schemas.microsoft.com/office/drawing/2014/main" id="{00000000-0008-0000-3200-00003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49" name="Obrázek 1">
          <a:extLst>
            <a:ext uri="{FF2B5EF4-FFF2-40B4-BE49-F238E27FC236}">
              <a16:creationId xmlns:a16="http://schemas.microsoft.com/office/drawing/2014/main" id="{00000000-0008-0000-3300-00003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50" name="Obrázek 1">
          <a:extLst>
            <a:ext uri="{FF2B5EF4-FFF2-40B4-BE49-F238E27FC236}">
              <a16:creationId xmlns:a16="http://schemas.microsoft.com/office/drawing/2014/main" id="{00000000-0008-0000-3400-00003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6" name="Obrázek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7" name="Obrázek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903240</xdr:colOff>
      <xdr:row>1</xdr:row>
      <xdr:rowOff>10080</xdr:rowOff>
    </xdr:from>
    <xdr:to>
      <xdr:col>2</xdr:col>
      <xdr:colOff>3207600</xdr:colOff>
      <xdr:row>1</xdr:row>
      <xdr:rowOff>1611720</xdr:rowOff>
    </xdr:to>
    <xdr:pic>
      <xdr:nvPicPr>
        <xdr:cNvPr id="8" name="Obrázek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960" y="276480"/>
          <a:ext cx="2304360" cy="1601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0"/>
  <sheetViews>
    <sheetView tabSelected="1" view="pageBreakPreview" topLeftCell="D1" zoomScaleNormal="100" workbookViewId="0">
      <selection activeCell="F39" sqref="F39"/>
    </sheetView>
  </sheetViews>
  <sheetFormatPr defaultColWidth="8.09765625" defaultRowHeight="14.4" x14ac:dyDescent="0.3"/>
  <cols>
    <col min="1" max="1" width="8.09765625" style="15"/>
    <col min="2" max="2" width="25.09765625" style="15" customWidth="1"/>
    <col min="3" max="3" width="31.19921875" style="15" customWidth="1"/>
    <col min="4" max="4" width="26.69921875" style="15" customWidth="1"/>
    <col min="5" max="5" width="8.5" style="15" customWidth="1"/>
    <col min="6" max="6" width="11" style="15" customWidth="1"/>
    <col min="7" max="7" width="8.09765625" style="15"/>
    <col min="8" max="8" width="20.69921875" style="15" customWidth="1"/>
    <col min="9" max="9" width="33.59765625" style="15" customWidth="1"/>
    <col min="10" max="10" width="20.59765625" style="15" customWidth="1"/>
    <col min="11" max="11" width="33.59765625" style="15" customWidth="1"/>
    <col min="12" max="1024" width="8.09765625" style="15"/>
  </cols>
  <sheetData>
    <row r="1" spans="1:11" ht="57.6" x14ac:dyDescent="0.3">
      <c r="A1" s="16" t="s">
        <v>0</v>
      </c>
      <c r="B1" s="16" t="s">
        <v>1</v>
      </c>
      <c r="C1" s="16" t="s">
        <v>2</v>
      </c>
      <c r="D1" s="16" t="s">
        <v>3</v>
      </c>
      <c r="E1" s="17" t="s">
        <v>4</v>
      </c>
      <c r="F1" s="18" t="s">
        <v>5</v>
      </c>
    </row>
    <row r="2" spans="1:11" ht="15.6" x14ac:dyDescent="0.3">
      <c r="A2" s="19">
        <v>1</v>
      </c>
      <c r="B2" s="20" t="s">
        <v>6</v>
      </c>
      <c r="C2" s="20" t="s">
        <v>7</v>
      </c>
      <c r="D2" s="20" t="s">
        <v>8</v>
      </c>
      <c r="E2" s="21" t="s">
        <v>9</v>
      </c>
      <c r="F2" s="22"/>
      <c r="H2" s="23" t="s">
        <v>10</v>
      </c>
      <c r="I2" s="14" t="s">
        <v>11</v>
      </c>
      <c r="J2" s="14"/>
      <c r="K2" s="14"/>
    </row>
    <row r="3" spans="1:11" ht="15.6" x14ac:dyDescent="0.3">
      <c r="A3" s="19">
        <v>2</v>
      </c>
      <c r="B3" s="20" t="s">
        <v>12</v>
      </c>
      <c r="C3" s="20" t="s">
        <v>13</v>
      </c>
      <c r="D3" s="20" t="s">
        <v>14</v>
      </c>
      <c r="E3" s="21" t="s">
        <v>9</v>
      </c>
      <c r="F3" s="22"/>
      <c r="H3" s="24" t="s">
        <v>15</v>
      </c>
      <c r="I3" s="13" t="s">
        <v>16</v>
      </c>
      <c r="J3" s="13"/>
      <c r="K3" s="13"/>
    </row>
    <row r="4" spans="1:11" ht="15.6" x14ac:dyDescent="0.3">
      <c r="A4" s="19">
        <v>3</v>
      </c>
      <c r="B4" s="20" t="s">
        <v>17</v>
      </c>
      <c r="C4" s="20" t="s">
        <v>18</v>
      </c>
      <c r="D4" s="20" t="s">
        <v>19</v>
      </c>
      <c r="E4" s="21" t="s">
        <v>9</v>
      </c>
      <c r="F4" s="22"/>
      <c r="H4" s="25" t="s">
        <v>20</v>
      </c>
      <c r="I4" s="12">
        <v>45528</v>
      </c>
      <c r="J4" s="12"/>
      <c r="K4" s="12"/>
    </row>
    <row r="5" spans="1:11" ht="15.6" x14ac:dyDescent="0.3">
      <c r="A5" s="19">
        <v>4</v>
      </c>
      <c r="B5" s="20" t="s">
        <v>21</v>
      </c>
      <c r="C5" s="20" t="s">
        <v>22</v>
      </c>
      <c r="D5" s="20" t="s">
        <v>23</v>
      </c>
      <c r="E5" s="21" t="s">
        <v>9</v>
      </c>
      <c r="F5" s="22"/>
    </row>
    <row r="6" spans="1:11" ht="18" x14ac:dyDescent="0.35">
      <c r="A6" s="19">
        <v>5</v>
      </c>
      <c r="B6" s="20" t="s">
        <v>24</v>
      </c>
      <c r="C6" s="20" t="s">
        <v>25</v>
      </c>
      <c r="D6" s="20" t="s">
        <v>26</v>
      </c>
      <c r="E6" s="21" t="s">
        <v>9</v>
      </c>
      <c r="F6" s="22"/>
      <c r="H6" s="11" t="s">
        <v>27</v>
      </c>
      <c r="I6" s="11"/>
      <c r="J6" s="11"/>
      <c r="K6" s="11"/>
    </row>
    <row r="7" spans="1:11" ht="15.6" x14ac:dyDescent="0.3">
      <c r="A7" s="19">
        <v>6</v>
      </c>
      <c r="B7" s="20" t="s">
        <v>28</v>
      </c>
      <c r="C7" s="20" t="s">
        <v>29</v>
      </c>
      <c r="D7" s="20" t="s">
        <v>30</v>
      </c>
      <c r="E7" s="21" t="s">
        <v>9</v>
      </c>
      <c r="F7" s="22"/>
      <c r="H7" s="26" t="s">
        <v>31</v>
      </c>
      <c r="I7" s="27" t="s">
        <v>11</v>
      </c>
      <c r="J7" s="28" t="s">
        <v>32</v>
      </c>
      <c r="K7" s="29" t="s">
        <v>33</v>
      </c>
    </row>
    <row r="8" spans="1:11" ht="15.6" x14ac:dyDescent="0.3">
      <c r="A8" s="19">
        <v>7</v>
      </c>
      <c r="B8" s="20" t="s">
        <v>34</v>
      </c>
      <c r="C8" s="20" t="s">
        <v>35</v>
      </c>
      <c r="D8" s="20" t="s">
        <v>36</v>
      </c>
      <c r="E8" s="21" t="s">
        <v>9</v>
      </c>
      <c r="F8" s="22"/>
      <c r="H8" s="30" t="s">
        <v>37</v>
      </c>
      <c r="I8" s="31" t="s">
        <v>38</v>
      </c>
      <c r="J8" s="32" t="s">
        <v>39</v>
      </c>
      <c r="K8" s="33" t="s">
        <v>33</v>
      </c>
    </row>
    <row r="9" spans="1:11" ht="15.6" x14ac:dyDescent="0.3">
      <c r="A9" s="19">
        <v>8</v>
      </c>
      <c r="B9" s="20" t="s">
        <v>40</v>
      </c>
      <c r="C9" s="20" t="s">
        <v>41</v>
      </c>
      <c r="D9" s="20" t="s">
        <v>42</v>
      </c>
      <c r="E9" s="21" t="s">
        <v>9</v>
      </c>
      <c r="F9" s="22"/>
    </row>
    <row r="10" spans="1:11" ht="18" x14ac:dyDescent="0.35">
      <c r="A10" s="19">
        <v>9</v>
      </c>
      <c r="B10" s="20" t="s">
        <v>43</v>
      </c>
      <c r="C10" s="20" t="s">
        <v>44</v>
      </c>
      <c r="D10" s="20" t="s">
        <v>42</v>
      </c>
      <c r="E10" s="21" t="s">
        <v>9</v>
      </c>
      <c r="F10" s="22"/>
      <c r="H10" s="10" t="s">
        <v>45</v>
      </c>
      <c r="I10" s="10"/>
      <c r="J10" s="10"/>
      <c r="K10" s="10"/>
    </row>
    <row r="11" spans="1:11" ht="15.6" x14ac:dyDescent="0.3">
      <c r="A11" s="19">
        <v>10</v>
      </c>
      <c r="B11" s="20" t="s">
        <v>46</v>
      </c>
      <c r="C11" s="20" t="s">
        <v>47</v>
      </c>
      <c r="D11" s="20" t="s">
        <v>48</v>
      </c>
      <c r="E11" s="21" t="s">
        <v>9</v>
      </c>
      <c r="F11" s="22"/>
      <c r="H11" s="34" t="s">
        <v>31</v>
      </c>
      <c r="I11" s="27" t="s">
        <v>49</v>
      </c>
      <c r="J11" s="35" t="s">
        <v>32</v>
      </c>
      <c r="K11" s="29" t="s">
        <v>33</v>
      </c>
    </row>
    <row r="12" spans="1:11" ht="15.6" x14ac:dyDescent="0.3">
      <c r="A12" s="19">
        <v>11</v>
      </c>
      <c r="B12" s="20" t="s">
        <v>50</v>
      </c>
      <c r="C12" s="20" t="s">
        <v>51</v>
      </c>
      <c r="D12" s="20" t="s">
        <v>52</v>
      </c>
      <c r="E12" s="21" t="s">
        <v>9</v>
      </c>
      <c r="F12" s="22"/>
      <c r="H12" s="36" t="s">
        <v>37</v>
      </c>
      <c r="I12" s="31" t="s">
        <v>53</v>
      </c>
      <c r="J12" s="37" t="s">
        <v>39</v>
      </c>
      <c r="K12" s="33" t="s">
        <v>33</v>
      </c>
    </row>
    <row r="13" spans="1:11" ht="15.6" x14ac:dyDescent="0.3">
      <c r="A13" s="19">
        <v>12</v>
      </c>
      <c r="B13" s="20" t="s">
        <v>54</v>
      </c>
      <c r="C13" s="20" t="s">
        <v>55</v>
      </c>
      <c r="D13" s="20" t="s">
        <v>56</v>
      </c>
      <c r="E13" s="21" t="s">
        <v>9</v>
      </c>
      <c r="F13" s="22"/>
    </row>
    <row r="14" spans="1:11" ht="18" x14ac:dyDescent="0.35">
      <c r="A14" s="19">
        <v>13</v>
      </c>
      <c r="B14" s="20" t="s">
        <v>57</v>
      </c>
      <c r="C14" s="20" t="s">
        <v>58</v>
      </c>
      <c r="D14" s="20" t="s">
        <v>59</v>
      </c>
      <c r="E14" s="21" t="s">
        <v>60</v>
      </c>
      <c r="F14" s="22"/>
      <c r="H14" s="9" t="s">
        <v>61</v>
      </c>
      <c r="I14" s="9"/>
      <c r="J14" s="9"/>
      <c r="K14" s="9"/>
    </row>
    <row r="15" spans="1:11" ht="15.6" x14ac:dyDescent="0.3">
      <c r="A15" s="19">
        <v>14</v>
      </c>
      <c r="B15" s="20" t="s">
        <v>62</v>
      </c>
      <c r="C15" s="20" t="s">
        <v>63</v>
      </c>
      <c r="D15" s="20" t="s">
        <v>64</v>
      </c>
      <c r="E15" s="21" t="s">
        <v>60</v>
      </c>
      <c r="F15" s="22"/>
      <c r="H15" s="38" t="s">
        <v>31</v>
      </c>
      <c r="I15" s="27" t="s">
        <v>11</v>
      </c>
      <c r="J15" s="39" t="s">
        <v>32</v>
      </c>
      <c r="K15" s="29" t="s">
        <v>33</v>
      </c>
    </row>
    <row r="16" spans="1:11" ht="15.6" x14ac:dyDescent="0.3">
      <c r="A16" s="19">
        <v>15</v>
      </c>
      <c r="B16" s="20" t="s">
        <v>65</v>
      </c>
      <c r="C16" s="20" t="s">
        <v>66</v>
      </c>
      <c r="D16" s="20" t="s">
        <v>67</v>
      </c>
      <c r="E16" s="21" t="s">
        <v>60</v>
      </c>
      <c r="F16" s="22"/>
      <c r="H16" s="40" t="s">
        <v>37</v>
      </c>
      <c r="I16" s="31" t="s">
        <v>38</v>
      </c>
      <c r="J16" s="41" t="s">
        <v>39</v>
      </c>
      <c r="K16" s="33" t="s">
        <v>33</v>
      </c>
    </row>
    <row r="17" spans="1:11" ht="15.6" x14ac:dyDescent="0.3">
      <c r="A17" s="19">
        <v>16</v>
      </c>
      <c r="B17" s="20" t="s">
        <v>68</v>
      </c>
      <c r="C17" s="20" t="s">
        <v>69</v>
      </c>
      <c r="D17" s="20" t="s">
        <v>70</v>
      </c>
      <c r="E17" s="21" t="s">
        <v>60</v>
      </c>
      <c r="F17" s="22"/>
    </row>
    <row r="18" spans="1:11" ht="18" x14ac:dyDescent="0.35">
      <c r="A18" s="19">
        <v>17</v>
      </c>
      <c r="B18" s="20" t="s">
        <v>71</v>
      </c>
      <c r="C18" s="20" t="s">
        <v>72</v>
      </c>
      <c r="D18" s="20" t="s">
        <v>73</v>
      </c>
      <c r="E18" s="21" t="s">
        <v>60</v>
      </c>
      <c r="F18" s="22"/>
      <c r="H18" s="8" t="s">
        <v>74</v>
      </c>
      <c r="I18" s="8"/>
      <c r="J18" s="8"/>
      <c r="K18" s="8"/>
    </row>
    <row r="19" spans="1:11" ht="15.6" x14ac:dyDescent="0.3">
      <c r="A19" s="19">
        <v>18</v>
      </c>
      <c r="B19" s="20" t="s">
        <v>75</v>
      </c>
      <c r="C19" s="20" t="s">
        <v>76</v>
      </c>
      <c r="D19" s="20" t="s">
        <v>77</v>
      </c>
      <c r="E19" s="21" t="s">
        <v>60</v>
      </c>
      <c r="F19" s="22"/>
      <c r="H19" s="42" t="s">
        <v>31</v>
      </c>
      <c r="I19" s="27" t="s">
        <v>49</v>
      </c>
      <c r="J19" s="43" t="s">
        <v>32</v>
      </c>
      <c r="K19" s="29" t="s">
        <v>33</v>
      </c>
    </row>
    <row r="20" spans="1:11" ht="15.6" x14ac:dyDescent="0.3">
      <c r="A20" s="19">
        <v>19</v>
      </c>
      <c r="B20" s="20" t="s">
        <v>78</v>
      </c>
      <c r="C20" s="20" t="s">
        <v>79</v>
      </c>
      <c r="D20" s="20" t="s">
        <v>80</v>
      </c>
      <c r="E20" s="21" t="s">
        <v>60</v>
      </c>
      <c r="F20" s="22"/>
      <c r="H20" s="44" t="s">
        <v>37</v>
      </c>
      <c r="I20" s="31" t="s">
        <v>53</v>
      </c>
      <c r="J20" s="45" t="s">
        <v>39</v>
      </c>
      <c r="K20" s="33" t="s">
        <v>33</v>
      </c>
    </row>
    <row r="21" spans="1:11" ht="15.6" x14ac:dyDescent="0.3">
      <c r="A21" s="19">
        <v>20</v>
      </c>
      <c r="B21" s="20" t="s">
        <v>81</v>
      </c>
      <c r="C21" s="20" t="s">
        <v>82</v>
      </c>
      <c r="D21" s="20" t="s">
        <v>83</v>
      </c>
      <c r="E21" s="21" t="s">
        <v>60</v>
      </c>
      <c r="F21" s="22"/>
    </row>
    <row r="22" spans="1:11" ht="15.6" x14ac:dyDescent="0.3">
      <c r="A22" s="19">
        <v>21</v>
      </c>
      <c r="B22" s="20" t="s">
        <v>84</v>
      </c>
      <c r="C22" s="20" t="s">
        <v>85</v>
      </c>
      <c r="D22" s="20" t="s">
        <v>86</v>
      </c>
      <c r="E22" s="21" t="s">
        <v>60</v>
      </c>
      <c r="F22" s="22"/>
    </row>
    <row r="23" spans="1:11" ht="15.6" x14ac:dyDescent="0.3">
      <c r="A23" s="19">
        <v>22</v>
      </c>
      <c r="B23" s="20" t="s">
        <v>87</v>
      </c>
      <c r="C23" s="20" t="s">
        <v>88</v>
      </c>
      <c r="D23" s="20" t="s">
        <v>89</v>
      </c>
      <c r="E23" s="21" t="s">
        <v>60</v>
      </c>
      <c r="F23" s="22"/>
      <c r="H23" s="46" t="s">
        <v>90</v>
      </c>
    </row>
    <row r="24" spans="1:11" ht="15.6" x14ac:dyDescent="0.3">
      <c r="A24" s="19">
        <v>23</v>
      </c>
      <c r="B24" s="20" t="s">
        <v>81</v>
      </c>
      <c r="C24" s="20" t="s">
        <v>91</v>
      </c>
      <c r="D24" s="20" t="s">
        <v>83</v>
      </c>
      <c r="E24" s="21" t="s">
        <v>92</v>
      </c>
      <c r="F24" s="22"/>
      <c r="H24" s="47" t="s">
        <v>93</v>
      </c>
    </row>
    <row r="25" spans="1:11" ht="15.6" x14ac:dyDescent="0.3">
      <c r="A25" s="19">
        <v>24</v>
      </c>
      <c r="B25" s="20" t="s">
        <v>94</v>
      </c>
      <c r="C25" s="20" t="s">
        <v>95</v>
      </c>
      <c r="D25" s="20" t="s">
        <v>96</v>
      </c>
      <c r="E25" s="21" t="s">
        <v>92</v>
      </c>
      <c r="F25" s="22"/>
      <c r="H25" s="47" t="s">
        <v>97</v>
      </c>
    </row>
    <row r="26" spans="1:11" ht="15.6" x14ac:dyDescent="0.3">
      <c r="A26" s="19">
        <v>25</v>
      </c>
      <c r="B26" s="20" t="s">
        <v>98</v>
      </c>
      <c r="C26" s="20" t="s">
        <v>99</v>
      </c>
      <c r="D26" s="20" t="s">
        <v>42</v>
      </c>
      <c r="E26" s="21" t="s">
        <v>92</v>
      </c>
      <c r="F26" s="22"/>
      <c r="H26" s="47" t="s">
        <v>100</v>
      </c>
    </row>
    <row r="27" spans="1:11" ht="15.6" x14ac:dyDescent="0.3">
      <c r="A27" s="19">
        <v>26</v>
      </c>
      <c r="B27" s="20" t="s">
        <v>101</v>
      </c>
      <c r="C27" s="20" t="s">
        <v>102</v>
      </c>
      <c r="D27" s="20" t="s">
        <v>103</v>
      </c>
      <c r="E27" s="21" t="s">
        <v>92</v>
      </c>
      <c r="F27" s="22"/>
    </row>
    <row r="28" spans="1:11" ht="15.6" x14ac:dyDescent="0.3">
      <c r="A28" s="19">
        <v>27</v>
      </c>
      <c r="B28" s="48" t="s">
        <v>104</v>
      </c>
      <c r="C28" s="48" t="s">
        <v>105</v>
      </c>
      <c r="D28" s="48" t="s">
        <v>42</v>
      </c>
      <c r="E28" s="21" t="s">
        <v>92</v>
      </c>
      <c r="F28" s="22"/>
    </row>
    <row r="29" spans="1:11" ht="15.6" x14ac:dyDescent="0.3">
      <c r="A29" s="19">
        <v>28</v>
      </c>
      <c r="B29" s="48" t="s">
        <v>106</v>
      </c>
      <c r="C29" s="48" t="s">
        <v>107</v>
      </c>
      <c r="D29" s="48" t="s">
        <v>96</v>
      </c>
      <c r="E29" s="21" t="s">
        <v>92</v>
      </c>
      <c r="F29" s="22"/>
    </row>
    <row r="30" spans="1:11" ht="15.6" x14ac:dyDescent="0.3">
      <c r="A30" s="19">
        <v>29</v>
      </c>
      <c r="B30" s="48" t="s">
        <v>108</v>
      </c>
      <c r="C30" s="48" t="s">
        <v>109</v>
      </c>
      <c r="D30" s="48" t="s">
        <v>110</v>
      </c>
      <c r="E30" s="21" t="s">
        <v>92</v>
      </c>
      <c r="F30" s="22"/>
    </row>
    <row r="31" spans="1:11" ht="15.6" x14ac:dyDescent="0.3">
      <c r="A31" s="19">
        <v>30</v>
      </c>
      <c r="B31" s="48" t="s">
        <v>111</v>
      </c>
      <c r="C31" s="48" t="s">
        <v>112</v>
      </c>
      <c r="D31" s="48" t="s">
        <v>113</v>
      </c>
      <c r="E31" s="21" t="s">
        <v>114</v>
      </c>
      <c r="F31" s="22"/>
    </row>
    <row r="32" spans="1:11" ht="15.6" x14ac:dyDescent="0.3">
      <c r="A32" s="19">
        <v>31</v>
      </c>
      <c r="B32" s="48" t="s">
        <v>115</v>
      </c>
      <c r="C32" s="48" t="s">
        <v>116</v>
      </c>
      <c r="D32" s="48" t="s">
        <v>117</v>
      </c>
      <c r="E32" s="21" t="s">
        <v>114</v>
      </c>
      <c r="F32" s="22"/>
    </row>
    <row r="33" spans="1:6" ht="15.6" x14ac:dyDescent="0.3">
      <c r="A33" s="19">
        <v>32</v>
      </c>
      <c r="B33" s="48" t="s">
        <v>118</v>
      </c>
      <c r="C33" s="48" t="s">
        <v>119</v>
      </c>
      <c r="D33" s="48" t="s">
        <v>120</v>
      </c>
      <c r="E33" s="21" t="s">
        <v>114</v>
      </c>
      <c r="F33" s="22"/>
    </row>
    <row r="34" spans="1:6" ht="15.6" x14ac:dyDescent="0.3">
      <c r="A34" s="19">
        <v>33</v>
      </c>
      <c r="B34" s="48" t="s">
        <v>104</v>
      </c>
      <c r="C34" s="48" t="s">
        <v>121</v>
      </c>
      <c r="D34" s="48" t="s">
        <v>122</v>
      </c>
      <c r="E34" s="21" t="s">
        <v>114</v>
      </c>
      <c r="F34" s="22"/>
    </row>
    <row r="35" spans="1:6" ht="15.6" x14ac:dyDescent="0.3">
      <c r="A35" s="19">
        <v>34</v>
      </c>
      <c r="B35" s="48" t="s">
        <v>123</v>
      </c>
      <c r="C35" s="48" t="s">
        <v>124</v>
      </c>
      <c r="D35" s="48" t="s">
        <v>125</v>
      </c>
      <c r="E35" s="21" t="s">
        <v>114</v>
      </c>
      <c r="F35" s="22"/>
    </row>
    <row r="36" spans="1:6" ht="15.6" x14ac:dyDescent="0.3">
      <c r="A36" s="19">
        <v>35</v>
      </c>
      <c r="B36" s="48" t="s">
        <v>126</v>
      </c>
      <c r="C36" s="48" t="s">
        <v>127</v>
      </c>
      <c r="D36" s="48" t="s">
        <v>59</v>
      </c>
      <c r="E36" s="21" t="s">
        <v>114</v>
      </c>
      <c r="F36" s="22" t="s">
        <v>128</v>
      </c>
    </row>
    <row r="37" spans="1:6" ht="15.6" x14ac:dyDescent="0.3">
      <c r="A37" s="19">
        <v>36</v>
      </c>
      <c r="B37" s="48" t="s">
        <v>129</v>
      </c>
      <c r="C37" s="48" t="s">
        <v>130</v>
      </c>
      <c r="D37" s="48" t="s">
        <v>131</v>
      </c>
      <c r="E37" s="21" t="s">
        <v>114</v>
      </c>
      <c r="F37" s="22"/>
    </row>
    <row r="38" spans="1:6" ht="15.6" x14ac:dyDescent="0.3">
      <c r="A38" s="19">
        <v>37</v>
      </c>
      <c r="B38" s="48" t="s">
        <v>132</v>
      </c>
      <c r="C38" s="48" t="s">
        <v>133</v>
      </c>
      <c r="D38" s="48" t="s">
        <v>134</v>
      </c>
      <c r="E38" s="21" t="s">
        <v>114</v>
      </c>
      <c r="F38" s="22"/>
    </row>
    <row r="39" spans="1:6" ht="15.6" x14ac:dyDescent="0.3">
      <c r="A39" s="19">
        <v>38</v>
      </c>
      <c r="B39" s="48" t="s">
        <v>135</v>
      </c>
      <c r="C39" s="48" t="s">
        <v>136</v>
      </c>
      <c r="D39" s="48" t="s">
        <v>137</v>
      </c>
      <c r="E39" s="21" t="s">
        <v>114</v>
      </c>
      <c r="F39" s="22"/>
    </row>
    <row r="40" spans="1:6" ht="15.6" x14ac:dyDescent="0.3">
      <c r="A40" s="19">
        <v>39</v>
      </c>
      <c r="B40" s="48" t="s">
        <v>138</v>
      </c>
      <c r="C40" s="48" t="s">
        <v>139</v>
      </c>
      <c r="D40" s="48" t="s">
        <v>140</v>
      </c>
      <c r="E40" s="21" t="s">
        <v>114</v>
      </c>
      <c r="F40" s="22"/>
    </row>
    <row r="41" spans="1:6" ht="15.6" x14ac:dyDescent="0.3">
      <c r="A41" s="19">
        <v>40</v>
      </c>
      <c r="B41" s="48" t="s">
        <v>50</v>
      </c>
      <c r="C41" s="48" t="s">
        <v>141</v>
      </c>
      <c r="D41" s="48" t="s">
        <v>52</v>
      </c>
      <c r="E41" s="21" t="s">
        <v>114</v>
      </c>
      <c r="F41" s="22"/>
    </row>
    <row r="42" spans="1:6" ht="15.6" x14ac:dyDescent="0.3">
      <c r="A42" s="19">
        <v>41</v>
      </c>
      <c r="B42" s="48" t="s">
        <v>123</v>
      </c>
      <c r="C42" s="48" t="s">
        <v>142</v>
      </c>
      <c r="D42" s="48" t="s">
        <v>42</v>
      </c>
      <c r="E42" s="21" t="s">
        <v>114</v>
      </c>
      <c r="F42" s="22"/>
    </row>
    <row r="43" spans="1:6" ht="15.6" x14ac:dyDescent="0.3">
      <c r="A43" s="19">
        <v>42</v>
      </c>
      <c r="B43" s="48" t="s">
        <v>143</v>
      </c>
      <c r="C43" s="48" t="s">
        <v>144</v>
      </c>
      <c r="D43" s="48" t="s">
        <v>56</v>
      </c>
      <c r="E43" s="21" t="s">
        <v>114</v>
      </c>
      <c r="F43" s="22"/>
    </row>
    <row r="44" spans="1:6" ht="15.6" x14ac:dyDescent="0.3">
      <c r="A44" s="19">
        <v>43</v>
      </c>
      <c r="B44" s="48" t="s">
        <v>145</v>
      </c>
      <c r="C44" s="48" t="s">
        <v>146</v>
      </c>
      <c r="D44" s="48" t="s">
        <v>56</v>
      </c>
      <c r="E44" s="21" t="s">
        <v>114</v>
      </c>
      <c r="F44" s="22"/>
    </row>
    <row r="45" spans="1:6" ht="15.6" x14ac:dyDescent="0.3">
      <c r="A45" s="19">
        <v>44</v>
      </c>
      <c r="B45" s="48" t="s">
        <v>21</v>
      </c>
      <c r="C45" s="48" t="s">
        <v>147</v>
      </c>
      <c r="D45" s="48" t="s">
        <v>23</v>
      </c>
      <c r="E45" s="21" t="s">
        <v>114</v>
      </c>
      <c r="F45" s="22"/>
    </row>
    <row r="46" spans="1:6" ht="15.6" x14ac:dyDescent="0.3">
      <c r="A46" s="19">
        <v>45</v>
      </c>
      <c r="B46" s="48" t="s">
        <v>148</v>
      </c>
      <c r="C46" s="48" t="s">
        <v>149</v>
      </c>
      <c r="D46" s="48" t="s">
        <v>150</v>
      </c>
      <c r="E46" s="21" t="s">
        <v>114</v>
      </c>
      <c r="F46" s="22"/>
    </row>
    <row r="47" spans="1:6" ht="15.6" x14ac:dyDescent="0.3">
      <c r="A47" s="19">
        <v>46</v>
      </c>
      <c r="B47" s="48" t="s">
        <v>151</v>
      </c>
      <c r="C47" s="48" t="s">
        <v>152</v>
      </c>
      <c r="D47" s="48" t="s">
        <v>153</v>
      </c>
      <c r="E47" s="21" t="s">
        <v>114</v>
      </c>
      <c r="F47" s="22"/>
    </row>
    <row r="48" spans="1:6" ht="15.6" x14ac:dyDescent="0.3">
      <c r="A48" s="19">
        <v>47</v>
      </c>
      <c r="B48" s="48" t="s">
        <v>154</v>
      </c>
      <c r="C48" s="48" t="s">
        <v>155</v>
      </c>
      <c r="D48" s="48" t="s">
        <v>23</v>
      </c>
      <c r="E48" s="21" t="s">
        <v>114</v>
      </c>
      <c r="F48" s="22"/>
    </row>
    <row r="49" spans="1:6" ht="15.6" x14ac:dyDescent="0.3">
      <c r="A49" s="19"/>
      <c r="B49" s="48"/>
      <c r="C49" s="48"/>
      <c r="D49" s="48"/>
      <c r="E49" s="21"/>
      <c r="F49" s="22"/>
    </row>
    <row r="50" spans="1:6" ht="15.6" x14ac:dyDescent="0.3">
      <c r="A50" s="19"/>
      <c r="B50" s="48"/>
      <c r="C50" s="48"/>
      <c r="D50" s="48"/>
      <c r="E50" s="21"/>
      <c r="F50" s="22"/>
    </row>
    <row r="51" spans="1:6" ht="15.6" x14ac:dyDescent="0.3">
      <c r="A51" s="19"/>
      <c r="B51" s="48"/>
      <c r="C51" s="48"/>
      <c r="D51" s="48"/>
      <c r="E51" s="21"/>
      <c r="F51" s="22"/>
    </row>
    <row r="69" spans="1:1" x14ac:dyDescent="0.3">
      <c r="A69" s="49"/>
    </row>
    <row r="70" spans="1:1" x14ac:dyDescent="0.3">
      <c r="A70" s="49" t="s">
        <v>60</v>
      </c>
    </row>
    <row r="71" spans="1:1" x14ac:dyDescent="0.3">
      <c r="A71" s="49" t="s">
        <v>114</v>
      </c>
    </row>
    <row r="72" spans="1:1" x14ac:dyDescent="0.3">
      <c r="A72" s="49" t="s">
        <v>9</v>
      </c>
    </row>
    <row r="73" spans="1:1" x14ac:dyDescent="0.3">
      <c r="A73" s="49" t="s">
        <v>92</v>
      </c>
    </row>
    <row r="80" spans="1:1" x14ac:dyDescent="0.3">
      <c r="A80" s="15" t="s">
        <v>128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4:K14"/>
    <mergeCell ref="H18:K18"/>
    <mergeCell ref="I2:K2"/>
    <mergeCell ref="I3:K3"/>
    <mergeCell ref="I4:K4"/>
    <mergeCell ref="H6:K6"/>
    <mergeCell ref="H10:K10"/>
  </mergeCells>
  <dataValidations count="2">
    <dataValidation type="list" allowBlank="1" showInputMessage="1" showErrorMessage="1" sqref="E2:E51" xr:uid="{00000000-0002-0000-0000-000000000000}">
      <formula1>$A$69:$A$73</formula1>
      <formula2>0</formula2>
    </dataValidation>
    <dataValidation type="list" allowBlank="1" showInputMessage="1" showErrorMessage="1" sqref="F2:F51" xr:uid="{00000000-0002-0000-0000-000001000000}">
      <formula1>$A$79:$A$80</formula1>
      <formula2>0</formula2>
    </dataValidation>
  </dataValidations>
  <pageMargins left="0.7" right="0.7" top="1.1812499999999999" bottom="1.1812499999999999" header="0.51180555555555496" footer="0.51180555555555496"/>
  <pageSetup paperSize="9" firstPageNumber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36"/>
  <sheetViews>
    <sheetView view="pageBreakPreview" topLeftCell="A5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Startovka!B8</f>
        <v xml:space="preserve">Petra Šubrtová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Startovka!C8</f>
        <v xml:space="preserve">Aram Ezra od Petrské brány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Startovka!D8</f>
        <v>NSDTR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Startovka!A8</f>
        <v>7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Startovka!E8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Výsledky!G8</f>
        <v>11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7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21</v>
      </c>
      <c r="H18" s="91">
        <f t="shared" ref="H18:H27" si="0">SUM(D18*F18)</f>
        <v>21</v>
      </c>
      <c r="I18" s="91">
        <f t="shared" ref="I18:I27" si="1">SUM(((D18+E18)*F18)/2)</f>
        <v>10.5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8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24</v>
      </c>
      <c r="H19" s="91">
        <f t="shared" si="0"/>
        <v>24</v>
      </c>
      <c r="I19" s="91">
        <f t="shared" si="1"/>
        <v>12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6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18</v>
      </c>
      <c r="H20" s="91">
        <f t="shared" si="0"/>
        <v>18</v>
      </c>
      <c r="I20" s="91">
        <f t="shared" si="1"/>
        <v>9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7.5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30</v>
      </c>
      <c r="H21" s="91">
        <f t="shared" si="0"/>
        <v>30</v>
      </c>
      <c r="I21" s="91">
        <f t="shared" si="1"/>
        <v>15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7.5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22.5</v>
      </c>
      <c r="H22" s="91">
        <f t="shared" si="0"/>
        <v>22.5</v>
      </c>
      <c r="I22" s="91">
        <f t="shared" si="1"/>
        <v>11.25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9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27</v>
      </c>
      <c r="H23" s="91">
        <f t="shared" si="0"/>
        <v>27</v>
      </c>
      <c r="I23" s="91">
        <f t="shared" si="1"/>
        <v>13.5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0</v>
      </c>
      <c r="H24" s="91">
        <f t="shared" si="0"/>
        <v>0</v>
      </c>
      <c r="I24" s="91">
        <f t="shared" si="1"/>
        <v>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20</v>
      </c>
      <c r="H25" s="91">
        <f t="shared" si="0"/>
        <v>20</v>
      </c>
      <c r="I25" s="91">
        <f t="shared" si="1"/>
        <v>10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7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21</v>
      </c>
      <c r="H26" s="91">
        <f t="shared" si="0"/>
        <v>21</v>
      </c>
      <c r="I26" s="91">
        <f t="shared" si="1"/>
        <v>10.5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203.5</v>
      </c>
      <c r="E28" s="98"/>
      <c r="F28" s="98"/>
      <c r="G28" s="98"/>
      <c r="H28" s="91">
        <f>SUM(G18:G27)</f>
        <v>203.5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36"/>
  <sheetViews>
    <sheetView view="pageBreakPreview" topLeftCell="A4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Startovka!B9</f>
        <v xml:space="preserve">Blanka Novotná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Startovka!C9</f>
        <v xml:space="preserve">Wake Up Bohemia Alké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Startovka!D9</f>
        <v>BOC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Startovka!A9</f>
        <v>8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Startovka!E9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Výsledky!G9</f>
        <v>10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9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27</v>
      </c>
      <c r="H18" s="91">
        <f t="shared" ref="H18:H27" si="0">SUM(D18*F18)</f>
        <v>27</v>
      </c>
      <c r="I18" s="91">
        <f t="shared" ref="I18:I27" si="1">SUM(((D18+E18)*F18)/2)</f>
        <v>13.5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8.5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25.5</v>
      </c>
      <c r="H19" s="91">
        <f t="shared" si="0"/>
        <v>25.5</v>
      </c>
      <c r="I19" s="91">
        <f t="shared" si="1"/>
        <v>12.75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0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0</v>
      </c>
      <c r="H20" s="91">
        <f t="shared" si="0"/>
        <v>0</v>
      </c>
      <c r="I20" s="91">
        <f t="shared" si="1"/>
        <v>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32</v>
      </c>
      <c r="H21" s="91">
        <f t="shared" si="0"/>
        <v>32</v>
      </c>
      <c r="I21" s="91">
        <f t="shared" si="1"/>
        <v>16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7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21</v>
      </c>
      <c r="H22" s="91">
        <f t="shared" si="0"/>
        <v>21</v>
      </c>
      <c r="I22" s="91">
        <f t="shared" si="1"/>
        <v>10.5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8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24</v>
      </c>
      <c r="H23" s="91">
        <f t="shared" si="0"/>
        <v>24</v>
      </c>
      <c r="I23" s="91">
        <f t="shared" si="1"/>
        <v>12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5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20</v>
      </c>
      <c r="H24" s="91">
        <f t="shared" si="0"/>
        <v>20</v>
      </c>
      <c r="I24" s="91">
        <f t="shared" si="1"/>
        <v>10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20</v>
      </c>
      <c r="H25" s="91">
        <f t="shared" si="0"/>
        <v>20</v>
      </c>
      <c r="I25" s="91">
        <f t="shared" si="1"/>
        <v>10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8.5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25.5</v>
      </c>
      <c r="H26" s="91">
        <f t="shared" si="0"/>
        <v>25.5</v>
      </c>
      <c r="I26" s="91">
        <f t="shared" si="1"/>
        <v>12.75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8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16</v>
      </c>
      <c r="H27" s="91">
        <f t="shared" si="0"/>
        <v>16</v>
      </c>
      <c r="I27" s="91">
        <f t="shared" si="1"/>
        <v>8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211</v>
      </c>
      <c r="E28" s="98"/>
      <c r="F28" s="98"/>
      <c r="G28" s="98"/>
      <c r="H28" s="91">
        <f>SUM(G18:G27)</f>
        <v>211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J36"/>
  <sheetViews>
    <sheetView view="pageBreakPreview" topLeftCell="A2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Startovka!B10</f>
        <v>Petra Pekárková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Startovka!C10</f>
        <v>Reesheja Corvin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Startovka!D10</f>
        <v>BOC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Startovka!A10</f>
        <v>9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Startovka!E10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Výsledky!G10</f>
        <v>12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6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18</v>
      </c>
      <c r="H18" s="91">
        <f t="shared" ref="H18:H27" si="0">SUM(D18*F18)</f>
        <v>18</v>
      </c>
      <c r="I18" s="91">
        <f t="shared" ref="I18:I27" si="1">SUM(((D18+E18)*F18)/2)</f>
        <v>9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8.5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25.5</v>
      </c>
      <c r="H19" s="91">
        <f t="shared" si="0"/>
        <v>25.5</v>
      </c>
      <c r="I19" s="91">
        <f t="shared" si="1"/>
        <v>12.75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8.5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25.5</v>
      </c>
      <c r="H20" s="91">
        <f t="shared" si="0"/>
        <v>25.5</v>
      </c>
      <c r="I20" s="91">
        <f t="shared" si="1"/>
        <v>12.75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7.5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30</v>
      </c>
      <c r="H21" s="91">
        <f t="shared" si="0"/>
        <v>30</v>
      </c>
      <c r="I21" s="91">
        <f t="shared" si="1"/>
        <v>15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0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0</v>
      </c>
      <c r="H22" s="91">
        <f t="shared" si="0"/>
        <v>0</v>
      </c>
      <c r="I22" s="91">
        <f t="shared" si="1"/>
        <v>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5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15</v>
      </c>
      <c r="H23" s="91">
        <f t="shared" si="0"/>
        <v>15</v>
      </c>
      <c r="I23" s="91">
        <f t="shared" si="1"/>
        <v>7.5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0</v>
      </c>
      <c r="H24" s="91">
        <f t="shared" si="0"/>
        <v>0</v>
      </c>
      <c r="I24" s="91">
        <f t="shared" si="1"/>
        <v>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9.5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38</v>
      </c>
      <c r="H25" s="91">
        <f t="shared" si="0"/>
        <v>38</v>
      </c>
      <c r="I25" s="91">
        <f t="shared" si="1"/>
        <v>19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9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27</v>
      </c>
      <c r="H26" s="91">
        <f t="shared" si="0"/>
        <v>27</v>
      </c>
      <c r="I26" s="91">
        <f t="shared" si="1"/>
        <v>13.5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199</v>
      </c>
      <c r="E28" s="98"/>
      <c r="F28" s="98"/>
      <c r="G28" s="98"/>
      <c r="H28" s="91">
        <f>SUM(G18:G27)</f>
        <v>199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J36"/>
  <sheetViews>
    <sheetView view="pageBreakPreview" topLeftCell="A3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Startovka!B11</f>
        <v xml:space="preserve">Petra Najmanová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Startovka!C11</f>
        <v xml:space="preserve">Emma Aussieland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Startovka!D11</f>
        <v xml:space="preserve">australský ovčák 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Startovka!A11</f>
        <v>10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Startovka!E11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Výsledky!G11</f>
        <v>7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9.5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28.5</v>
      </c>
      <c r="H18" s="91">
        <f t="shared" ref="H18:H27" si="0">SUM(D18*F18)</f>
        <v>28.5</v>
      </c>
      <c r="I18" s="91">
        <f t="shared" ref="I18:I27" si="1">SUM(((D18+E18)*F18)/2)</f>
        <v>14.25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5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15</v>
      </c>
      <c r="H19" s="91">
        <f t="shared" si="0"/>
        <v>15</v>
      </c>
      <c r="I19" s="91">
        <f t="shared" si="1"/>
        <v>7.5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8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24</v>
      </c>
      <c r="H20" s="91">
        <f t="shared" si="0"/>
        <v>24</v>
      </c>
      <c r="I20" s="91">
        <f t="shared" si="1"/>
        <v>12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32</v>
      </c>
      <c r="H21" s="91">
        <f t="shared" si="0"/>
        <v>32</v>
      </c>
      <c r="I21" s="91">
        <f t="shared" si="1"/>
        <v>16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0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0</v>
      </c>
      <c r="H22" s="91">
        <f t="shared" si="0"/>
        <v>0</v>
      </c>
      <c r="I22" s="91">
        <f t="shared" si="1"/>
        <v>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7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21</v>
      </c>
      <c r="H23" s="91">
        <f t="shared" si="0"/>
        <v>21</v>
      </c>
      <c r="I23" s="91">
        <f t="shared" si="1"/>
        <v>10.5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7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28</v>
      </c>
      <c r="H24" s="91">
        <f t="shared" si="0"/>
        <v>28</v>
      </c>
      <c r="I24" s="91">
        <f t="shared" si="1"/>
        <v>14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7.5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30</v>
      </c>
      <c r="H25" s="91">
        <f t="shared" si="0"/>
        <v>30</v>
      </c>
      <c r="I25" s="91">
        <f t="shared" si="1"/>
        <v>15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7.5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22.5</v>
      </c>
      <c r="H26" s="91">
        <f t="shared" si="0"/>
        <v>22.5</v>
      </c>
      <c r="I26" s="91">
        <f t="shared" si="1"/>
        <v>11.25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221</v>
      </c>
      <c r="E28" s="98"/>
      <c r="F28" s="98"/>
      <c r="G28" s="98"/>
      <c r="H28" s="91">
        <f>SUM(G18:G27)</f>
        <v>221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J36"/>
  <sheetViews>
    <sheetView view="pageBreakPreview" topLeftCell="A4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Startovka!B12</f>
        <v xml:space="preserve">Natálie Jičínská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Startovka!C12</f>
        <v>Birgit Ginger Storm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Startovka!D12</f>
        <v>Belgický ovčák - Malinois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Startovka!A12</f>
        <v>11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Startovka!E12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Výsledky!G12</f>
        <v>8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8.5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25.5</v>
      </c>
      <c r="H18" s="91">
        <f t="shared" ref="H18:H27" si="0">SUM(D18*F18)</f>
        <v>25.5</v>
      </c>
      <c r="I18" s="91">
        <f t="shared" ref="I18:I27" si="1">SUM(((D18+E18)*F18)/2)</f>
        <v>12.75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0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0</v>
      </c>
      <c r="H19" s="91">
        <f t="shared" si="0"/>
        <v>0</v>
      </c>
      <c r="I19" s="91">
        <f t="shared" si="1"/>
        <v>0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10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30</v>
      </c>
      <c r="H20" s="91">
        <f t="shared" si="0"/>
        <v>30</v>
      </c>
      <c r="I20" s="91">
        <f t="shared" si="1"/>
        <v>15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34</v>
      </c>
      <c r="H21" s="91">
        <f t="shared" si="0"/>
        <v>34</v>
      </c>
      <c r="I21" s="91">
        <f t="shared" si="1"/>
        <v>17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0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0</v>
      </c>
      <c r="H22" s="91">
        <f t="shared" si="0"/>
        <v>0</v>
      </c>
      <c r="I22" s="91">
        <f t="shared" si="1"/>
        <v>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7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21</v>
      </c>
      <c r="H23" s="91">
        <f t="shared" si="0"/>
        <v>21</v>
      </c>
      <c r="I23" s="91">
        <f t="shared" si="1"/>
        <v>10.5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8.5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34</v>
      </c>
      <c r="H24" s="91">
        <f t="shared" si="0"/>
        <v>34</v>
      </c>
      <c r="I24" s="91">
        <f t="shared" si="1"/>
        <v>17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7.5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30</v>
      </c>
      <c r="H25" s="91">
        <f t="shared" si="0"/>
        <v>30</v>
      </c>
      <c r="I25" s="91">
        <f t="shared" si="1"/>
        <v>15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8.5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25.5</v>
      </c>
      <c r="H26" s="91">
        <f t="shared" si="0"/>
        <v>25.5</v>
      </c>
      <c r="I26" s="91">
        <f t="shared" si="1"/>
        <v>12.75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220</v>
      </c>
      <c r="E28" s="98"/>
      <c r="F28" s="98"/>
      <c r="G28" s="98"/>
      <c r="H28" s="91">
        <f>SUM(G18:G27)</f>
        <v>220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J36"/>
  <sheetViews>
    <sheetView view="pageBreakPreview" topLeftCell="A4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Startovka!B13</f>
        <v>Gabriela Vatková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Startovka!C13</f>
        <v>Everest Valkar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Startovka!D13</f>
        <v>Australský ovčák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Startovka!A13</f>
        <v>12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Startovka!E13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Výsledky!G13</f>
        <v>9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8.5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25.5</v>
      </c>
      <c r="H18" s="91">
        <f t="shared" ref="H18:H27" si="0">SUM(D18*F18)</f>
        <v>25.5</v>
      </c>
      <c r="I18" s="91">
        <f t="shared" ref="I18:I27" si="1">SUM(((D18+E18)*F18)/2)</f>
        <v>12.75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6.5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19.5</v>
      </c>
      <c r="H19" s="91">
        <f t="shared" si="0"/>
        <v>19.5</v>
      </c>
      <c r="I19" s="91">
        <f t="shared" si="1"/>
        <v>9.75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8.5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25.5</v>
      </c>
      <c r="H20" s="91">
        <f t="shared" si="0"/>
        <v>25.5</v>
      </c>
      <c r="I20" s="91">
        <f t="shared" si="1"/>
        <v>12.75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34</v>
      </c>
      <c r="H21" s="91">
        <f t="shared" si="0"/>
        <v>34</v>
      </c>
      <c r="I21" s="91">
        <f t="shared" si="1"/>
        <v>17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10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30</v>
      </c>
      <c r="H22" s="91">
        <f t="shared" si="0"/>
        <v>30</v>
      </c>
      <c r="I22" s="91">
        <f t="shared" si="1"/>
        <v>15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10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30</v>
      </c>
      <c r="H23" s="91">
        <f t="shared" si="0"/>
        <v>30</v>
      </c>
      <c r="I23" s="91">
        <f t="shared" si="1"/>
        <v>15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7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28</v>
      </c>
      <c r="H24" s="91">
        <f t="shared" si="0"/>
        <v>28</v>
      </c>
      <c r="I24" s="91">
        <f t="shared" si="1"/>
        <v>14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0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0</v>
      </c>
      <c r="H25" s="91">
        <f t="shared" si="0"/>
        <v>0</v>
      </c>
      <c r="I25" s="91">
        <f t="shared" si="1"/>
        <v>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0</v>
      </c>
      <c r="H26" s="91">
        <f t="shared" si="0"/>
        <v>0</v>
      </c>
      <c r="I26" s="91">
        <f t="shared" si="1"/>
        <v>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212.5</v>
      </c>
      <c r="E28" s="98"/>
      <c r="F28" s="98"/>
      <c r="G28" s="98"/>
      <c r="H28" s="91">
        <f>SUM(G18:G27)</f>
        <v>212.5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J36"/>
  <sheetViews>
    <sheetView view="pageBreakPreview" topLeftCell="A3" zoomScaleNormal="100" workbookViewId="0">
      <selection activeCell="Q8" sqref="Q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Startovka!B14</f>
        <v>Ludmila Matějková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Startovka!C14</f>
        <v>Genius Regina canum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Startovka!D14</f>
        <v>border kolie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Startovka!A14</f>
        <v>13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Startovka!E14</f>
        <v>OB-Z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Výsledky!G14</f>
        <v>7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0</v>
      </c>
      <c r="H18" s="91">
        <f t="shared" ref="H18:H27" si="0">SUM(D18*F18)</f>
        <v>0</v>
      </c>
      <c r="I18" s="91">
        <f t="shared" ref="I18:I27" si="1">SUM(((D18+E18)*F18)/2)</f>
        <v>0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9.5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38</v>
      </c>
      <c r="H19" s="91">
        <f t="shared" si="0"/>
        <v>38</v>
      </c>
      <c r="I19" s="91">
        <f t="shared" si="1"/>
        <v>19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okolo kuželu a zpět</v>
      </c>
      <c r="D20" s="93">
        <v>8.5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25.5</v>
      </c>
      <c r="H20" s="91">
        <f t="shared" si="0"/>
        <v>25.5</v>
      </c>
      <c r="I20" s="91">
        <f t="shared" si="1"/>
        <v>12.75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5</v>
      </c>
      <c r="E21" s="88"/>
      <c r="F21" s="89">
        <f>IF(C13="OB-Z",Cviky!C6,IF(C13="OB1",Cviky!G6,IF(C13="OB2",Cviky!K6,IF(C13="OB3",Cviky!O6," "))))</f>
        <v>3</v>
      </c>
      <c r="G21" s="90">
        <f>IF(E17="není",H21,I21)</f>
        <v>15</v>
      </c>
      <c r="H21" s="91">
        <f t="shared" si="0"/>
        <v>15</v>
      </c>
      <c r="I21" s="91">
        <f t="shared" si="1"/>
        <v>7.5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Ovladatelnost na dálku</v>
      </c>
      <c r="D22" s="93">
        <v>7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28</v>
      </c>
      <c r="H22" s="91">
        <f t="shared" si="0"/>
        <v>28</v>
      </c>
      <c r="I22" s="91">
        <f t="shared" si="1"/>
        <v>14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Držení aportovací činky</v>
      </c>
      <c r="D23" s="93">
        <v>10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40</v>
      </c>
      <c r="H23" s="91">
        <f t="shared" si="0"/>
        <v>40</v>
      </c>
      <c r="I23" s="91">
        <f t="shared" si="1"/>
        <v>20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Odložení do lehu nebo do sedu za chůze</v>
      </c>
      <c r="D24" s="93">
        <v>6</v>
      </c>
      <c r="E24" s="88"/>
      <c r="F24" s="89">
        <f>IF(C13="OB-Z",Cviky!C9,IF(C13="OB1",Cviky!G9,IF(C13="OB2",Cviky!K9,IF(C13="OB3",Cviky!O9," "))))</f>
        <v>3</v>
      </c>
      <c r="G24" s="90">
        <f>IF(E17="není",H24,I24)</f>
        <v>18</v>
      </c>
      <c r="H24" s="91">
        <f t="shared" si="0"/>
        <v>18</v>
      </c>
      <c r="I24" s="91">
        <f t="shared" si="1"/>
        <v>9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do čtverce</v>
      </c>
      <c r="D25" s="93">
        <v>9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27</v>
      </c>
      <c r="H25" s="91">
        <f t="shared" si="0"/>
        <v>27</v>
      </c>
      <c r="I25" s="91">
        <f t="shared" si="1"/>
        <v>13.5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Skok přes překážku</v>
      </c>
      <c r="D26" s="93">
        <v>9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27</v>
      </c>
      <c r="H26" s="91">
        <f t="shared" si="0"/>
        <v>27</v>
      </c>
      <c r="I26" s="91">
        <f t="shared" si="1"/>
        <v>13.5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9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18</v>
      </c>
      <c r="H27" s="91">
        <f t="shared" si="0"/>
        <v>18</v>
      </c>
      <c r="I27" s="91">
        <f t="shared" si="1"/>
        <v>9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236.5</v>
      </c>
      <c r="E28" s="98"/>
      <c r="F28" s="98"/>
      <c r="G28" s="98"/>
      <c r="H28" s="91">
        <f>SUM(G18:G27)</f>
        <v>236.5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J36"/>
  <sheetViews>
    <sheetView view="pageBreakPreview" topLeftCell="A8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Startovka!B15</f>
        <v>Magdalena Kolářová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Startovka!C15</f>
        <v>Tara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Startovka!D15</f>
        <v>kříženec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Startovka!A15</f>
        <v>14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Startovka!E15</f>
        <v>OB-Z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Výsledky!G15</f>
        <v>3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9.5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38</v>
      </c>
      <c r="H19" s="91">
        <f t="shared" si="0"/>
        <v>38</v>
      </c>
      <c r="I19" s="91">
        <f t="shared" si="1"/>
        <v>19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okolo kuželu a zpět</v>
      </c>
      <c r="D20" s="93">
        <v>10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30</v>
      </c>
      <c r="H20" s="91">
        <f t="shared" si="0"/>
        <v>30</v>
      </c>
      <c r="I20" s="91">
        <f t="shared" si="1"/>
        <v>15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9.5</v>
      </c>
      <c r="E21" s="88"/>
      <c r="F21" s="89">
        <f>IF(C13="OB-Z",Cviky!C6,IF(C13="OB1",Cviky!G6,IF(C13="OB2",Cviky!K6,IF(C13="OB3",Cviky!O6," "))))</f>
        <v>3</v>
      </c>
      <c r="G21" s="90">
        <f>IF(E17="není",H21,I21)</f>
        <v>28.5</v>
      </c>
      <c r="H21" s="91">
        <f t="shared" si="0"/>
        <v>28.5</v>
      </c>
      <c r="I21" s="91">
        <f t="shared" si="1"/>
        <v>14.25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Ovladatelnost na dálku</v>
      </c>
      <c r="D22" s="93">
        <v>5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20</v>
      </c>
      <c r="H22" s="91">
        <f t="shared" si="0"/>
        <v>20</v>
      </c>
      <c r="I22" s="91">
        <f t="shared" si="1"/>
        <v>10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Držení aportovací činky</v>
      </c>
      <c r="D23" s="93">
        <v>10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40</v>
      </c>
      <c r="H23" s="91">
        <f t="shared" si="0"/>
        <v>40</v>
      </c>
      <c r="I23" s="91">
        <f t="shared" si="1"/>
        <v>20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Odložení do lehu nebo do sedu za chůze</v>
      </c>
      <c r="D24" s="93">
        <v>5</v>
      </c>
      <c r="E24" s="88"/>
      <c r="F24" s="89">
        <f>IF(C13="OB-Z",Cviky!C9,IF(C13="OB1",Cviky!G9,IF(C13="OB2",Cviky!K9,IF(C13="OB3",Cviky!O9," "))))</f>
        <v>3</v>
      </c>
      <c r="G24" s="90">
        <f>IF(E17="není",H24,I24)</f>
        <v>15</v>
      </c>
      <c r="H24" s="91">
        <f t="shared" si="0"/>
        <v>15</v>
      </c>
      <c r="I24" s="91">
        <f t="shared" si="1"/>
        <v>7.5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do čtverce</v>
      </c>
      <c r="D25" s="93">
        <v>9.5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28.5</v>
      </c>
      <c r="H25" s="91">
        <f t="shared" si="0"/>
        <v>28.5</v>
      </c>
      <c r="I25" s="91">
        <f t="shared" si="1"/>
        <v>14.25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Skok přes překážku</v>
      </c>
      <c r="D26" s="93">
        <v>10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30</v>
      </c>
      <c r="H26" s="91">
        <f t="shared" si="0"/>
        <v>30</v>
      </c>
      <c r="I26" s="91">
        <f t="shared" si="1"/>
        <v>15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280</v>
      </c>
      <c r="E28" s="98"/>
      <c r="F28" s="98"/>
      <c r="G28" s="98"/>
      <c r="H28" s="91">
        <f>SUM(G18:G27)</f>
        <v>280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J36"/>
  <sheetViews>
    <sheetView view="pageBreakPreview" topLeftCell="A4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Startovka!B16</f>
        <v>Ladislava Dolezalova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Startovka!C16</f>
        <v>Entschede Kainanco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Startovka!D16</f>
        <v>HO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Startovka!A16</f>
        <v>15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Startovka!E16</f>
        <v>OB-Z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Výsledky!G16</f>
        <v>9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8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32</v>
      </c>
      <c r="H19" s="91">
        <f t="shared" si="0"/>
        <v>32</v>
      </c>
      <c r="I19" s="91">
        <f t="shared" si="1"/>
        <v>16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okolo kuželu a zpět</v>
      </c>
      <c r="D20" s="93">
        <v>8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24</v>
      </c>
      <c r="H20" s="91">
        <f t="shared" si="0"/>
        <v>24</v>
      </c>
      <c r="I20" s="91">
        <f t="shared" si="1"/>
        <v>12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5</v>
      </c>
      <c r="E21" s="88"/>
      <c r="F21" s="89">
        <f>IF(C13="OB-Z",Cviky!C6,IF(C13="OB1",Cviky!G6,IF(C13="OB2",Cviky!K6,IF(C13="OB3",Cviky!O6," "))))</f>
        <v>3</v>
      </c>
      <c r="G21" s="90">
        <f>IF(E17="není",H21,I21)</f>
        <v>15</v>
      </c>
      <c r="H21" s="91">
        <f t="shared" si="0"/>
        <v>15</v>
      </c>
      <c r="I21" s="91">
        <f t="shared" si="1"/>
        <v>7.5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Ovladatelnost na dálku</v>
      </c>
      <c r="D22" s="93">
        <v>7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28</v>
      </c>
      <c r="H22" s="91">
        <f t="shared" si="0"/>
        <v>28</v>
      </c>
      <c r="I22" s="91">
        <f t="shared" si="1"/>
        <v>14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Držení aportovací činky</v>
      </c>
      <c r="D23" s="93">
        <v>0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0</v>
      </c>
      <c r="H23" s="91">
        <f t="shared" si="0"/>
        <v>0</v>
      </c>
      <c r="I23" s="91">
        <f t="shared" si="1"/>
        <v>0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Odložení do lehu nebo do sedu za chůze</v>
      </c>
      <c r="D24" s="93">
        <v>0</v>
      </c>
      <c r="E24" s="88"/>
      <c r="F24" s="89">
        <f>IF(C13="OB-Z",Cviky!C9,IF(C13="OB1",Cviky!G9,IF(C13="OB2",Cviky!K9,IF(C13="OB3",Cviky!O9," "))))</f>
        <v>3</v>
      </c>
      <c r="G24" s="90">
        <f>IF(E17="není",H24,I24)</f>
        <v>0</v>
      </c>
      <c r="H24" s="91">
        <f t="shared" si="0"/>
        <v>0</v>
      </c>
      <c r="I24" s="91">
        <f t="shared" si="1"/>
        <v>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do čtverce</v>
      </c>
      <c r="D25" s="93">
        <v>7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21</v>
      </c>
      <c r="H25" s="91">
        <f t="shared" si="0"/>
        <v>21</v>
      </c>
      <c r="I25" s="91">
        <f t="shared" si="1"/>
        <v>10.5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Skok přes překážku</v>
      </c>
      <c r="D26" s="93">
        <v>9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27</v>
      </c>
      <c r="H26" s="91">
        <f t="shared" si="0"/>
        <v>27</v>
      </c>
      <c r="I26" s="91">
        <f t="shared" si="1"/>
        <v>13.5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9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18</v>
      </c>
      <c r="H27" s="91">
        <f t="shared" si="0"/>
        <v>18</v>
      </c>
      <c r="I27" s="91">
        <f t="shared" si="1"/>
        <v>9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195</v>
      </c>
      <c r="E28" s="98"/>
      <c r="F28" s="98"/>
      <c r="G28" s="98"/>
      <c r="H28" s="91">
        <f>SUM(G18:G27)</f>
        <v>195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J36"/>
  <sheetViews>
    <sheetView view="pageBreakPreview" topLeftCell="A3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Startovka!B17</f>
        <v>Markéta  Holíková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Startovka!C17</f>
        <v>Lola Love No Doubt Team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Startovka!D17</f>
        <v>AST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Startovka!A17</f>
        <v>16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Startovka!E17</f>
        <v>OB-Z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Výsledky!G17</f>
        <v>6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10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40</v>
      </c>
      <c r="H19" s="91">
        <f t="shared" si="0"/>
        <v>40</v>
      </c>
      <c r="I19" s="91">
        <f t="shared" si="1"/>
        <v>20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okolo kuželu a zpět</v>
      </c>
      <c r="D20" s="93">
        <v>0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0</v>
      </c>
      <c r="H20" s="91">
        <f t="shared" si="0"/>
        <v>0</v>
      </c>
      <c r="I20" s="91">
        <f t="shared" si="1"/>
        <v>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</v>
      </c>
      <c r="E21" s="88"/>
      <c r="F21" s="89">
        <f>IF(C13="OB-Z",Cviky!C6,IF(C13="OB1",Cviky!G6,IF(C13="OB2",Cviky!K6,IF(C13="OB3",Cviky!O6," "))))</f>
        <v>3</v>
      </c>
      <c r="G21" s="90">
        <f>IF(E17="není",H21,I21)</f>
        <v>24</v>
      </c>
      <c r="H21" s="91">
        <f t="shared" si="0"/>
        <v>24</v>
      </c>
      <c r="I21" s="91">
        <f t="shared" si="1"/>
        <v>12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Ovladatelnost na dálku</v>
      </c>
      <c r="D22" s="93">
        <v>6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24</v>
      </c>
      <c r="H22" s="91">
        <f t="shared" si="0"/>
        <v>24</v>
      </c>
      <c r="I22" s="91">
        <f t="shared" si="1"/>
        <v>12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Držení aportovací činky</v>
      </c>
      <c r="D23" s="93">
        <v>6.5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26</v>
      </c>
      <c r="H23" s="91">
        <f t="shared" si="0"/>
        <v>26</v>
      </c>
      <c r="I23" s="91">
        <f t="shared" si="1"/>
        <v>13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Odložení do lehu nebo do sedu za chůze</v>
      </c>
      <c r="D24" s="93">
        <v>9.5</v>
      </c>
      <c r="E24" s="88"/>
      <c r="F24" s="89">
        <f>IF(C13="OB-Z",Cviky!C9,IF(C13="OB1",Cviky!G9,IF(C13="OB2",Cviky!K9,IF(C13="OB3",Cviky!O9," "))))</f>
        <v>3</v>
      </c>
      <c r="G24" s="90">
        <f>IF(E17="není",H24,I24)</f>
        <v>28.5</v>
      </c>
      <c r="H24" s="91">
        <f t="shared" si="0"/>
        <v>28.5</v>
      </c>
      <c r="I24" s="91">
        <f t="shared" si="1"/>
        <v>14.25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do čtverce</v>
      </c>
      <c r="D25" s="93">
        <v>7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21</v>
      </c>
      <c r="H25" s="91">
        <f t="shared" si="0"/>
        <v>21</v>
      </c>
      <c r="I25" s="91">
        <f t="shared" si="1"/>
        <v>10.5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Skok přes překážku</v>
      </c>
      <c r="D26" s="93">
        <v>10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30</v>
      </c>
      <c r="H26" s="91">
        <f t="shared" si="0"/>
        <v>30</v>
      </c>
      <c r="I26" s="91">
        <f t="shared" si="1"/>
        <v>15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243.5</v>
      </c>
      <c r="E28" s="98"/>
      <c r="F28" s="98"/>
      <c r="G28" s="98"/>
      <c r="H28" s="91">
        <f>SUM(G18:G27)</f>
        <v>243.5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view="pageBreakPreview" topLeftCell="C1" zoomScaleNormal="100" workbookViewId="0">
      <selection activeCell="J11" sqref="J11"/>
    </sheetView>
  </sheetViews>
  <sheetFormatPr defaultColWidth="8.09765625" defaultRowHeight="14.4" x14ac:dyDescent="0.3"/>
  <cols>
    <col min="1" max="1" width="6.69921875" style="15" customWidth="1"/>
    <col min="2" max="2" width="35.3984375" style="15" customWidth="1"/>
    <col min="3" max="3" width="5.3984375" style="15" customWidth="1"/>
    <col min="4" max="4" width="0.8984375" style="15" customWidth="1"/>
    <col min="5" max="5" width="6.59765625" style="15" customWidth="1"/>
    <col min="6" max="6" width="37.19921875" style="15" customWidth="1"/>
    <col min="7" max="7" width="5.3984375" style="15" customWidth="1"/>
    <col min="8" max="8" width="0.8984375" style="15" customWidth="1"/>
    <col min="9" max="9" width="7" style="15" customWidth="1"/>
    <col min="10" max="10" width="58.796875" style="15" customWidth="1"/>
    <col min="11" max="11" width="5.3984375" style="15" customWidth="1"/>
    <col min="12" max="12" width="0.69921875" style="15" customWidth="1"/>
    <col min="13" max="13" width="6.59765625" style="15" customWidth="1"/>
    <col min="14" max="14" width="64.5" style="15" customWidth="1"/>
    <col min="15" max="15" width="5.3984375" style="15" customWidth="1"/>
    <col min="16" max="1024" width="8.09765625" style="15"/>
  </cols>
  <sheetData>
    <row r="1" spans="1:15" ht="25.8" x14ac:dyDescent="0.5">
      <c r="A1" s="7" t="s">
        <v>27</v>
      </c>
      <c r="B1" s="7"/>
      <c r="C1" s="7"/>
      <c r="E1" s="7" t="s">
        <v>45</v>
      </c>
      <c r="F1" s="7"/>
      <c r="G1" s="7"/>
      <c r="I1" s="7" t="s">
        <v>61</v>
      </c>
      <c r="J1" s="7"/>
      <c r="K1" s="7"/>
      <c r="M1" s="7" t="s">
        <v>74</v>
      </c>
      <c r="N1" s="7"/>
      <c r="O1" s="7"/>
    </row>
    <row r="2" spans="1:15" ht="31.2" x14ac:dyDescent="0.3">
      <c r="A2" s="50" t="s">
        <v>156</v>
      </c>
      <c r="B2" s="50" t="s">
        <v>157</v>
      </c>
      <c r="C2" s="50" t="s">
        <v>158</v>
      </c>
      <c r="E2" s="50" t="s">
        <v>156</v>
      </c>
      <c r="F2" s="50" t="s">
        <v>157</v>
      </c>
      <c r="G2" s="50" t="s">
        <v>158</v>
      </c>
      <c r="I2" s="50" t="s">
        <v>156</v>
      </c>
      <c r="J2" s="50" t="s">
        <v>157</v>
      </c>
      <c r="K2" s="50" t="s">
        <v>158</v>
      </c>
      <c r="M2" s="50" t="s">
        <v>156</v>
      </c>
      <c r="N2" s="50" t="s">
        <v>157</v>
      </c>
      <c r="O2" s="50" t="s">
        <v>158</v>
      </c>
    </row>
    <row r="3" spans="1:15" ht="15.6" x14ac:dyDescent="0.3">
      <c r="A3" s="51">
        <v>1</v>
      </c>
      <c r="B3" s="52" t="s">
        <v>159</v>
      </c>
      <c r="C3" s="51">
        <f t="shared" ref="C3:C12" si="0">IF(B3="Celkový dojem",2,IF(B3="Přivolání",4,IF(B3="Ovladatelnost na dálku",4,IF(B3="Držení aportovací činky",4,3))))</f>
        <v>3</v>
      </c>
      <c r="D3" s="53"/>
      <c r="E3" s="54">
        <v>1</v>
      </c>
      <c r="F3" s="55" t="s">
        <v>159</v>
      </c>
      <c r="G3" s="51">
        <f t="shared" ref="G3:G11" si="1">IF(F3="Celkový dojem",2,IF(F3="Odložení vsedě ve skupině",3,IF(F3="Odložení za pochodu",3,4)))</f>
        <v>3</v>
      </c>
      <c r="I3" s="54">
        <v>1</v>
      </c>
      <c r="J3" s="55" t="s">
        <v>160</v>
      </c>
      <c r="K3" s="54">
        <f t="shared" ref="K3:K12" si="2">IF(J3="Celkový dojem",2,IF(J3="Chůze u nohy",4,IF(J3="Ovladatelnost na dálku",4,IF(J3="Vyslání do čtverce, položení a přivolání",4,3))))</f>
        <v>3</v>
      </c>
      <c r="M3" s="54">
        <v>1</v>
      </c>
      <c r="N3" s="55" t="s">
        <v>159</v>
      </c>
      <c r="O3" s="54">
        <f t="shared" ref="O3:O12" si="3"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2</v>
      </c>
    </row>
    <row r="4" spans="1:15" ht="15.6" x14ac:dyDescent="0.3">
      <c r="A4" s="54">
        <v>2</v>
      </c>
      <c r="B4" s="55" t="s">
        <v>161</v>
      </c>
      <c r="C4" s="51">
        <f t="shared" si="0"/>
        <v>4</v>
      </c>
      <c r="D4" s="53"/>
      <c r="E4" s="54">
        <v>2</v>
      </c>
      <c r="F4" s="55" t="s">
        <v>161</v>
      </c>
      <c r="G4" s="51">
        <f t="shared" si="1"/>
        <v>4</v>
      </c>
      <c r="I4" s="54">
        <v>2</v>
      </c>
      <c r="J4" s="55" t="s">
        <v>162</v>
      </c>
      <c r="K4" s="54">
        <f t="shared" si="2"/>
        <v>3</v>
      </c>
      <c r="M4" s="54">
        <v>2</v>
      </c>
      <c r="N4" s="55" t="s">
        <v>163</v>
      </c>
      <c r="O4" s="54">
        <f t="shared" si="3"/>
        <v>2</v>
      </c>
    </row>
    <row r="5" spans="1:15" ht="15.6" x14ac:dyDescent="0.3">
      <c r="A5" s="54">
        <v>3</v>
      </c>
      <c r="B5" s="55" t="s">
        <v>164</v>
      </c>
      <c r="C5" s="51">
        <f t="shared" si="0"/>
        <v>3</v>
      </c>
      <c r="D5" s="53"/>
      <c r="E5" s="54">
        <v>3</v>
      </c>
      <c r="F5" s="55" t="s">
        <v>165</v>
      </c>
      <c r="G5" s="51">
        <f t="shared" si="1"/>
        <v>4</v>
      </c>
      <c r="I5" s="54">
        <v>3</v>
      </c>
      <c r="J5" s="55" t="s">
        <v>166</v>
      </c>
      <c r="K5" s="54">
        <f t="shared" si="2"/>
        <v>3</v>
      </c>
      <c r="M5" s="54">
        <v>3</v>
      </c>
      <c r="N5" s="55" t="s">
        <v>167</v>
      </c>
      <c r="O5" s="54">
        <f t="shared" si="3"/>
        <v>3</v>
      </c>
    </row>
    <row r="6" spans="1:15" ht="15.6" x14ac:dyDescent="0.3">
      <c r="A6" s="54">
        <v>4</v>
      </c>
      <c r="B6" s="55" t="s">
        <v>168</v>
      </c>
      <c r="C6" s="51">
        <f t="shared" si="0"/>
        <v>3</v>
      </c>
      <c r="D6" s="53"/>
      <c r="E6" s="54">
        <v>4</v>
      </c>
      <c r="F6" s="55" t="s">
        <v>168</v>
      </c>
      <c r="G6" s="51">
        <f t="shared" si="1"/>
        <v>4</v>
      </c>
      <c r="I6" s="54">
        <v>4</v>
      </c>
      <c r="J6" s="55" t="s">
        <v>168</v>
      </c>
      <c r="K6" s="54">
        <f t="shared" si="2"/>
        <v>4</v>
      </c>
      <c r="M6" s="54">
        <v>4</v>
      </c>
      <c r="N6" s="55" t="s">
        <v>169</v>
      </c>
      <c r="O6" s="54">
        <f t="shared" si="3"/>
        <v>4</v>
      </c>
    </row>
    <row r="7" spans="1:15" ht="15.6" x14ac:dyDescent="0.3">
      <c r="A7" s="54">
        <v>5</v>
      </c>
      <c r="B7" s="55" t="s">
        <v>170</v>
      </c>
      <c r="C7" s="51">
        <f t="shared" si="0"/>
        <v>4</v>
      </c>
      <c r="D7" s="53"/>
      <c r="E7" s="54">
        <v>5</v>
      </c>
      <c r="F7" s="55" t="s">
        <v>171</v>
      </c>
      <c r="G7" s="51">
        <f t="shared" si="1"/>
        <v>3</v>
      </c>
      <c r="I7" s="54">
        <v>5</v>
      </c>
      <c r="J7" s="55" t="s">
        <v>172</v>
      </c>
      <c r="K7" s="54">
        <f t="shared" si="2"/>
        <v>3</v>
      </c>
      <c r="M7" s="54">
        <v>5</v>
      </c>
      <c r="N7" s="55" t="s">
        <v>168</v>
      </c>
      <c r="O7" s="54">
        <f t="shared" si="3"/>
        <v>4</v>
      </c>
    </row>
    <row r="8" spans="1:15" ht="15.6" x14ac:dyDescent="0.3">
      <c r="A8" s="54">
        <v>6</v>
      </c>
      <c r="B8" s="55" t="s">
        <v>173</v>
      </c>
      <c r="C8" s="51">
        <f t="shared" si="0"/>
        <v>4</v>
      </c>
      <c r="D8" s="53"/>
      <c r="E8" s="54">
        <v>6</v>
      </c>
      <c r="F8" s="55" t="s">
        <v>170</v>
      </c>
      <c r="G8" s="51">
        <f t="shared" si="1"/>
        <v>4</v>
      </c>
      <c r="I8" s="54">
        <v>6</v>
      </c>
      <c r="J8" s="55" t="s">
        <v>174</v>
      </c>
      <c r="K8" s="54">
        <f t="shared" si="2"/>
        <v>3</v>
      </c>
      <c r="M8" s="54">
        <v>6</v>
      </c>
      <c r="N8" s="55" t="s">
        <v>175</v>
      </c>
      <c r="O8" s="54">
        <f t="shared" si="3"/>
        <v>3</v>
      </c>
    </row>
    <row r="9" spans="1:15" ht="15.6" x14ac:dyDescent="0.3">
      <c r="A9" s="54">
        <v>7</v>
      </c>
      <c r="B9" s="55" t="s">
        <v>176</v>
      </c>
      <c r="C9" s="51">
        <f t="shared" si="0"/>
        <v>3</v>
      </c>
      <c r="D9" s="53"/>
      <c r="E9" s="54">
        <v>7</v>
      </c>
      <c r="F9" s="55" t="s">
        <v>177</v>
      </c>
      <c r="G9" s="51">
        <f t="shared" si="1"/>
        <v>4</v>
      </c>
      <c r="I9" s="54">
        <v>7</v>
      </c>
      <c r="J9" s="55" t="s">
        <v>169</v>
      </c>
      <c r="K9" s="54">
        <f t="shared" si="2"/>
        <v>4</v>
      </c>
      <c r="M9" s="54">
        <v>7</v>
      </c>
      <c r="N9" s="55" t="s">
        <v>170</v>
      </c>
      <c r="O9" s="54">
        <f t="shared" si="3"/>
        <v>4</v>
      </c>
    </row>
    <row r="10" spans="1:15" ht="15.6" x14ac:dyDescent="0.3">
      <c r="A10" s="54">
        <v>8</v>
      </c>
      <c r="B10" s="55" t="s">
        <v>178</v>
      </c>
      <c r="C10" s="51">
        <f t="shared" si="0"/>
        <v>3</v>
      </c>
      <c r="D10" s="53"/>
      <c r="E10" s="56">
        <v>8</v>
      </c>
      <c r="F10" s="57" t="s">
        <v>179</v>
      </c>
      <c r="G10" s="51">
        <f t="shared" si="1"/>
        <v>4</v>
      </c>
      <c r="I10" s="54">
        <v>8</v>
      </c>
      <c r="J10" s="55" t="s">
        <v>170</v>
      </c>
      <c r="K10" s="54">
        <f t="shared" si="2"/>
        <v>4</v>
      </c>
      <c r="M10" s="54">
        <v>8</v>
      </c>
      <c r="N10" s="55" t="s">
        <v>180</v>
      </c>
      <c r="O10" s="54">
        <f t="shared" si="3"/>
        <v>3</v>
      </c>
    </row>
    <row r="11" spans="1:15" ht="15.6" x14ac:dyDescent="0.3">
      <c r="A11" s="56">
        <v>9</v>
      </c>
      <c r="B11" s="57" t="s">
        <v>181</v>
      </c>
      <c r="C11" s="51">
        <f t="shared" si="0"/>
        <v>3</v>
      </c>
      <c r="D11" s="53"/>
      <c r="E11" s="54">
        <v>9</v>
      </c>
      <c r="F11" s="55" t="s">
        <v>182</v>
      </c>
      <c r="G11" s="51">
        <f t="shared" si="1"/>
        <v>2</v>
      </c>
      <c r="I11" s="54">
        <v>9</v>
      </c>
      <c r="J11" s="55" t="s">
        <v>180</v>
      </c>
      <c r="K11" s="54">
        <f t="shared" si="2"/>
        <v>3</v>
      </c>
      <c r="M11" s="54">
        <v>9</v>
      </c>
      <c r="N11" s="55" t="s">
        <v>162</v>
      </c>
      <c r="O11" s="54">
        <f t="shared" si="3"/>
        <v>3</v>
      </c>
    </row>
    <row r="12" spans="1:15" ht="15.6" x14ac:dyDescent="0.3">
      <c r="A12" s="54">
        <v>10</v>
      </c>
      <c r="B12" s="55" t="s">
        <v>182</v>
      </c>
      <c r="C12" s="51">
        <f t="shared" si="0"/>
        <v>2</v>
      </c>
      <c r="D12" s="53"/>
      <c r="E12" s="58" t="s">
        <v>183</v>
      </c>
      <c r="F12" s="59"/>
      <c r="G12" s="58"/>
      <c r="I12" s="54">
        <v>10</v>
      </c>
      <c r="J12" s="55" t="s">
        <v>182</v>
      </c>
      <c r="K12" s="54">
        <f t="shared" si="2"/>
        <v>2</v>
      </c>
      <c r="M12" s="54">
        <v>10</v>
      </c>
      <c r="N12" s="55" t="s">
        <v>184</v>
      </c>
      <c r="O12" s="54">
        <f t="shared" si="3"/>
        <v>4</v>
      </c>
    </row>
    <row r="13" spans="1:15" ht="15.6" x14ac:dyDescent="0.3">
      <c r="A13" s="58"/>
      <c r="B13" s="59"/>
      <c r="C13" s="58"/>
      <c r="D13" s="53"/>
      <c r="E13" s="58"/>
      <c r="F13" s="59"/>
      <c r="G13" s="58"/>
    </row>
    <row r="15" spans="1:15" x14ac:dyDescent="0.3">
      <c r="B15" s="60" t="s">
        <v>185</v>
      </c>
    </row>
    <row r="16" spans="1:15" x14ac:dyDescent="0.3">
      <c r="B16" s="60" t="s">
        <v>186</v>
      </c>
    </row>
    <row r="69" spans="2:14" x14ac:dyDescent="0.3">
      <c r="B69" s="15" t="s">
        <v>183</v>
      </c>
    </row>
    <row r="70" spans="2:14" ht="15.6" x14ac:dyDescent="0.3">
      <c r="B70" s="61" t="s">
        <v>159</v>
      </c>
      <c r="C70" s="62"/>
      <c r="D70" s="62"/>
      <c r="E70" s="62"/>
      <c r="F70" s="62" t="s">
        <v>159</v>
      </c>
      <c r="G70" s="62"/>
      <c r="H70" s="62"/>
      <c r="I70" s="62"/>
      <c r="J70" s="62" t="s">
        <v>160</v>
      </c>
      <c r="K70" s="62"/>
      <c r="L70" s="62"/>
      <c r="M70" s="62"/>
      <c r="N70" s="62" t="s">
        <v>159</v>
      </c>
    </row>
    <row r="71" spans="2:14" ht="15.6" x14ac:dyDescent="0.3">
      <c r="B71" s="61" t="s">
        <v>168</v>
      </c>
      <c r="C71" s="62"/>
      <c r="D71" s="62"/>
      <c r="E71" s="62"/>
      <c r="F71" s="62" t="s">
        <v>168</v>
      </c>
      <c r="G71" s="62"/>
      <c r="H71" s="62"/>
      <c r="I71" s="62"/>
      <c r="J71" s="62" t="s">
        <v>168</v>
      </c>
      <c r="K71" s="62"/>
      <c r="L71" s="62"/>
      <c r="M71" s="62"/>
      <c r="N71" s="62" t="s">
        <v>163</v>
      </c>
    </row>
    <row r="72" spans="2:14" ht="15.6" x14ac:dyDescent="0.3">
      <c r="B72" s="61" t="s">
        <v>176</v>
      </c>
      <c r="C72" s="62"/>
      <c r="D72" s="62"/>
      <c r="E72" s="62"/>
      <c r="F72" s="62" t="s">
        <v>171</v>
      </c>
      <c r="G72" s="62"/>
      <c r="H72" s="62"/>
      <c r="I72" s="62"/>
      <c r="J72" s="62" t="s">
        <v>174</v>
      </c>
      <c r="K72" s="62"/>
      <c r="L72" s="62"/>
      <c r="M72" s="62"/>
      <c r="N72" s="62" t="s">
        <v>168</v>
      </c>
    </row>
    <row r="73" spans="2:14" ht="15.6" x14ac:dyDescent="0.3">
      <c r="B73" s="61" t="s">
        <v>161</v>
      </c>
      <c r="C73" s="62"/>
      <c r="D73" s="62"/>
      <c r="E73" s="62"/>
      <c r="F73" s="62" t="s">
        <v>161</v>
      </c>
      <c r="G73" s="62"/>
      <c r="H73" s="62"/>
      <c r="I73" s="62"/>
      <c r="J73" s="62" t="s">
        <v>166</v>
      </c>
      <c r="K73" s="62"/>
      <c r="L73" s="62"/>
      <c r="M73" s="62"/>
      <c r="N73" s="62" t="s">
        <v>175</v>
      </c>
    </row>
    <row r="74" spans="2:14" ht="15.6" x14ac:dyDescent="0.3">
      <c r="B74" s="61" t="s">
        <v>178</v>
      </c>
      <c r="C74" s="62"/>
      <c r="D74" s="62"/>
      <c r="E74" s="62"/>
      <c r="F74" s="62" t="s">
        <v>165</v>
      </c>
      <c r="G74" s="62"/>
      <c r="H74" s="62"/>
      <c r="I74" s="62"/>
      <c r="J74" s="62" t="s">
        <v>169</v>
      </c>
      <c r="K74" s="62"/>
      <c r="L74" s="62"/>
      <c r="M74" s="62"/>
      <c r="N74" s="62" t="s">
        <v>167</v>
      </c>
    </row>
    <row r="75" spans="2:14" ht="15.6" x14ac:dyDescent="0.3">
      <c r="B75" s="61" t="s">
        <v>173</v>
      </c>
      <c r="C75" s="62"/>
      <c r="D75" s="62"/>
      <c r="E75" s="62"/>
      <c r="F75" s="62" t="s">
        <v>170</v>
      </c>
      <c r="G75" s="62"/>
      <c r="H75" s="62"/>
      <c r="I75" s="62"/>
      <c r="J75" s="62" t="s">
        <v>180</v>
      </c>
      <c r="K75" s="62"/>
      <c r="L75" s="62"/>
      <c r="M75" s="62"/>
      <c r="N75" s="62" t="s">
        <v>169</v>
      </c>
    </row>
    <row r="76" spans="2:14" ht="15.6" x14ac:dyDescent="0.3">
      <c r="B76" s="61" t="s">
        <v>170</v>
      </c>
      <c r="C76" s="62"/>
      <c r="D76" s="62"/>
      <c r="E76" s="62"/>
      <c r="F76" s="62" t="s">
        <v>177</v>
      </c>
      <c r="G76" s="62"/>
      <c r="H76" s="62"/>
      <c r="I76" s="62"/>
      <c r="J76" s="62" t="s">
        <v>162</v>
      </c>
      <c r="K76" s="62"/>
      <c r="L76" s="62"/>
      <c r="M76" s="62"/>
      <c r="N76" s="62" t="s">
        <v>180</v>
      </c>
    </row>
    <row r="77" spans="2:14" ht="15.6" x14ac:dyDescent="0.3">
      <c r="B77" s="61" t="s">
        <v>181</v>
      </c>
      <c r="C77" s="62"/>
      <c r="D77" s="62"/>
      <c r="E77" s="62"/>
      <c r="F77" s="62" t="s">
        <v>179</v>
      </c>
      <c r="G77" s="62"/>
      <c r="H77" s="62"/>
      <c r="I77" s="62"/>
      <c r="J77" s="62" t="s">
        <v>170</v>
      </c>
      <c r="K77" s="62"/>
      <c r="L77" s="62"/>
      <c r="M77" s="62"/>
      <c r="N77" s="62" t="s">
        <v>184</v>
      </c>
    </row>
    <row r="78" spans="2:14" ht="15.6" x14ac:dyDescent="0.3">
      <c r="B78" s="61" t="s">
        <v>164</v>
      </c>
      <c r="C78" s="62"/>
      <c r="D78" s="62"/>
      <c r="E78" s="62"/>
      <c r="F78" s="62" t="s">
        <v>182</v>
      </c>
      <c r="G78" s="62"/>
      <c r="H78" s="62"/>
      <c r="I78" s="62"/>
      <c r="J78" s="62" t="s">
        <v>172</v>
      </c>
      <c r="K78" s="62"/>
      <c r="L78" s="62"/>
      <c r="M78" s="62"/>
      <c r="N78" s="62" t="s">
        <v>162</v>
      </c>
    </row>
    <row r="79" spans="2:14" ht="15.6" x14ac:dyDescent="0.3">
      <c r="B79" s="61" t="s">
        <v>182</v>
      </c>
      <c r="C79" s="62"/>
      <c r="D79" s="62"/>
      <c r="E79" s="62"/>
      <c r="F79" s="62"/>
      <c r="G79" s="62"/>
      <c r="H79" s="62"/>
      <c r="I79" s="62"/>
      <c r="J79" s="62" t="s">
        <v>182</v>
      </c>
      <c r="K79" s="62"/>
      <c r="L79" s="62"/>
      <c r="M79" s="62"/>
      <c r="N79" s="62" t="s">
        <v>170</v>
      </c>
    </row>
    <row r="80" spans="2:14" ht="15.6" x14ac:dyDescent="0.3"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9" spans="3:3" x14ac:dyDescent="0.3">
      <c r="C89" s="62"/>
    </row>
    <row r="90" spans="3:3" x14ac:dyDescent="0.3">
      <c r="C90" s="62" t="s">
        <v>187</v>
      </c>
    </row>
    <row r="91" spans="3:3" x14ac:dyDescent="0.3">
      <c r="C91" s="62" t="s">
        <v>188</v>
      </c>
    </row>
    <row r="92" spans="3:3" x14ac:dyDescent="0.3">
      <c r="C92" s="62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  <formula2>0</formula2>
    </dataValidation>
    <dataValidation type="list" allowBlank="1" showInputMessage="1" showErrorMessage="1" sqref="F3:F11 F13" xr:uid="{00000000-0002-0000-0100-000001000000}">
      <formula1>$F$69:$F$80</formula1>
      <formula2>0</formula2>
    </dataValidation>
    <dataValidation type="list" allowBlank="1" showInputMessage="1" showErrorMessage="1" sqref="J3:J12" xr:uid="{00000000-0002-0000-0100-000002000000}">
      <formula1>$J$69:$J$79</formula1>
      <formula2>0</formula2>
    </dataValidation>
    <dataValidation type="list" allowBlank="1" showInputMessage="1" showErrorMessage="1" sqref="N3:N12" xr:uid="{00000000-0002-0000-0100-000003000000}">
      <formula1>$N$69:$N$79</formula1>
      <formula2>0</formula2>
    </dataValidation>
  </dataValidations>
  <pageMargins left="0.7" right="0.7" top="1.1812499999999999" bottom="1.1812499999999999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J36"/>
  <sheetViews>
    <sheetView view="pageBreakPreview" topLeftCell="A4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Startovka!B18</f>
        <v xml:space="preserve">Kamila Šantrůčková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Startovka!C18</f>
        <v>Dinamite Matter of the Heart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Startovka!D18</f>
        <v xml:space="preserve">Border kolie 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Startovka!A18</f>
        <v>17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Startovka!E18</f>
        <v>OB-Z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Výsledky!G18</f>
        <v>5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8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32</v>
      </c>
      <c r="H19" s="91">
        <f t="shared" si="0"/>
        <v>32</v>
      </c>
      <c r="I19" s="91">
        <f t="shared" si="1"/>
        <v>16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okolo kuželu a zpět</v>
      </c>
      <c r="D20" s="93">
        <v>10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30</v>
      </c>
      <c r="H20" s="91">
        <f t="shared" si="0"/>
        <v>30</v>
      </c>
      <c r="I20" s="91">
        <f t="shared" si="1"/>
        <v>15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6</v>
      </c>
      <c r="E21" s="88"/>
      <c r="F21" s="89">
        <f>IF(C13="OB-Z",Cviky!C6,IF(C13="OB1",Cviky!G6,IF(C13="OB2",Cviky!K6,IF(C13="OB3",Cviky!O6," "))))</f>
        <v>3</v>
      </c>
      <c r="G21" s="90">
        <f>IF(E17="není",H21,I21)</f>
        <v>18</v>
      </c>
      <c r="H21" s="91">
        <f t="shared" si="0"/>
        <v>18</v>
      </c>
      <c r="I21" s="91">
        <f t="shared" si="1"/>
        <v>9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Ovladatelnost na dálku</v>
      </c>
      <c r="D22" s="93">
        <v>0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0</v>
      </c>
      <c r="H22" s="91">
        <f t="shared" si="0"/>
        <v>0</v>
      </c>
      <c r="I22" s="91">
        <f t="shared" si="1"/>
        <v>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Držení aportovací činky</v>
      </c>
      <c r="D23" s="93">
        <v>10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40</v>
      </c>
      <c r="H23" s="91">
        <f t="shared" si="0"/>
        <v>40</v>
      </c>
      <c r="I23" s="91">
        <f t="shared" si="1"/>
        <v>20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Odložení do lehu nebo do sedu za chůze</v>
      </c>
      <c r="D24" s="93">
        <v>5</v>
      </c>
      <c r="E24" s="88"/>
      <c r="F24" s="89">
        <f>IF(C13="OB-Z",Cviky!C9,IF(C13="OB1",Cviky!G9,IF(C13="OB2",Cviky!K9,IF(C13="OB3",Cviky!O9," "))))</f>
        <v>3</v>
      </c>
      <c r="G24" s="90">
        <f>IF(E17="není",H24,I24)</f>
        <v>15</v>
      </c>
      <c r="H24" s="91">
        <f t="shared" si="0"/>
        <v>15</v>
      </c>
      <c r="I24" s="91">
        <f t="shared" si="1"/>
        <v>7.5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do čtverce</v>
      </c>
      <c r="D25" s="93">
        <v>10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30</v>
      </c>
      <c r="H25" s="91">
        <f t="shared" si="0"/>
        <v>30</v>
      </c>
      <c r="I25" s="91">
        <f t="shared" si="1"/>
        <v>15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Skok přes překážku</v>
      </c>
      <c r="D26" s="93">
        <v>10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30</v>
      </c>
      <c r="H26" s="91">
        <f t="shared" si="0"/>
        <v>30</v>
      </c>
      <c r="I26" s="91">
        <f t="shared" si="1"/>
        <v>15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245</v>
      </c>
      <c r="E28" s="98"/>
      <c r="F28" s="98"/>
      <c r="G28" s="98"/>
      <c r="H28" s="91">
        <f>SUM(G18:G27)</f>
        <v>245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J36"/>
  <sheetViews>
    <sheetView view="pageBreakPreview" topLeftCell="A3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Startovka!B19</f>
        <v>Kristýna Říhová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Startovka!C19</f>
        <v>Cute Socks Blank Knights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Startovka!D19</f>
        <v>australský ovčák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Startovka!A19</f>
        <v>18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Startovka!E19</f>
        <v>OB-Z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Výsledky!G19</f>
        <v>8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5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15</v>
      </c>
      <c r="H18" s="91">
        <f t="shared" ref="H18:H27" si="0">SUM(D18*F18)</f>
        <v>15</v>
      </c>
      <c r="I18" s="91">
        <f t="shared" ref="I18:I27" si="1">SUM(((D18+E18)*F18)/2)</f>
        <v>7.5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36</v>
      </c>
      <c r="H19" s="91">
        <f t="shared" si="0"/>
        <v>36</v>
      </c>
      <c r="I19" s="91">
        <f t="shared" si="1"/>
        <v>18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okolo kuželu a zpět</v>
      </c>
      <c r="D20" s="93">
        <v>9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27</v>
      </c>
      <c r="H20" s="91">
        <f t="shared" si="0"/>
        <v>27</v>
      </c>
      <c r="I20" s="91">
        <f t="shared" si="1"/>
        <v>13.5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7.5</v>
      </c>
      <c r="E21" s="88"/>
      <c r="F21" s="89">
        <f>IF(C13="OB-Z",Cviky!C6,IF(C13="OB1",Cviky!G6,IF(C13="OB2",Cviky!K6,IF(C13="OB3",Cviky!O6," "))))</f>
        <v>3</v>
      </c>
      <c r="G21" s="90">
        <f>IF(E17="není",H21,I21)</f>
        <v>22.5</v>
      </c>
      <c r="H21" s="91">
        <f t="shared" si="0"/>
        <v>22.5</v>
      </c>
      <c r="I21" s="91">
        <f t="shared" si="1"/>
        <v>11.25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Ovladatelnost na dálku</v>
      </c>
      <c r="D22" s="93">
        <v>0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0</v>
      </c>
      <c r="H22" s="91">
        <f t="shared" si="0"/>
        <v>0</v>
      </c>
      <c r="I22" s="91">
        <f t="shared" si="1"/>
        <v>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Držení aportovací činky</v>
      </c>
      <c r="D23" s="93">
        <v>0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0</v>
      </c>
      <c r="H23" s="91">
        <f t="shared" si="0"/>
        <v>0</v>
      </c>
      <c r="I23" s="91">
        <f t="shared" si="1"/>
        <v>0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Odložení do lehu nebo do sedu za chůze</v>
      </c>
      <c r="D24" s="93">
        <v>10</v>
      </c>
      <c r="E24" s="88"/>
      <c r="F24" s="89">
        <f>IF(C13="OB-Z",Cviky!C9,IF(C13="OB1",Cviky!G9,IF(C13="OB2",Cviky!K9,IF(C13="OB3",Cviky!O9," "))))</f>
        <v>3</v>
      </c>
      <c r="G24" s="90">
        <f>IF(E17="není",H24,I24)</f>
        <v>30</v>
      </c>
      <c r="H24" s="91">
        <f t="shared" si="0"/>
        <v>30</v>
      </c>
      <c r="I24" s="91">
        <f t="shared" si="1"/>
        <v>15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do čtverce</v>
      </c>
      <c r="D25" s="93">
        <v>5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15</v>
      </c>
      <c r="H25" s="91">
        <f t="shared" si="0"/>
        <v>15</v>
      </c>
      <c r="I25" s="91">
        <f t="shared" si="1"/>
        <v>7.5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Skok přes překážku</v>
      </c>
      <c r="D26" s="93">
        <v>10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30</v>
      </c>
      <c r="H26" s="91">
        <f t="shared" si="0"/>
        <v>30</v>
      </c>
      <c r="I26" s="91">
        <f t="shared" si="1"/>
        <v>15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195.5</v>
      </c>
      <c r="E28" s="98"/>
      <c r="F28" s="98"/>
      <c r="G28" s="98"/>
      <c r="H28" s="91">
        <f>SUM(G18:G27)</f>
        <v>195.5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J36"/>
  <sheetViews>
    <sheetView view="pageBreakPreview" topLeftCell="A2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Startovka!B20</f>
        <v xml:space="preserve">Valerie Duchajová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Startovka!C20</f>
        <v xml:space="preserve">Hope in Azarie White Talisman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Startovka!D20</f>
        <v>BOG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Startovka!A20</f>
        <v>19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Startovka!E20</f>
        <v>OB-Z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Výsledky!G20</f>
        <v>10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9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27</v>
      </c>
      <c r="H18" s="91">
        <f t="shared" ref="H18:H27" si="0">SUM(D18*F18)</f>
        <v>27</v>
      </c>
      <c r="I18" s="91">
        <f t="shared" ref="I18:I27" si="1">SUM(((D18+E18)*F18)/2)</f>
        <v>13.5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8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32</v>
      </c>
      <c r="H19" s="91">
        <f t="shared" si="0"/>
        <v>32</v>
      </c>
      <c r="I19" s="91">
        <f t="shared" si="1"/>
        <v>16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okolo kuželu a zpět</v>
      </c>
      <c r="D20" s="93">
        <v>8.5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25.5</v>
      </c>
      <c r="H20" s="91">
        <f t="shared" si="0"/>
        <v>25.5</v>
      </c>
      <c r="I20" s="91">
        <f t="shared" si="1"/>
        <v>12.75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</v>
      </c>
      <c r="E21" s="88"/>
      <c r="F21" s="89">
        <f>IF(C13="OB-Z",Cviky!C6,IF(C13="OB1",Cviky!G6,IF(C13="OB2",Cviky!K6,IF(C13="OB3",Cviky!O6," "))))</f>
        <v>3</v>
      </c>
      <c r="G21" s="90">
        <f>IF(E17="není",H21,I21)</f>
        <v>24</v>
      </c>
      <c r="H21" s="91">
        <f t="shared" si="0"/>
        <v>24</v>
      </c>
      <c r="I21" s="91">
        <f t="shared" si="1"/>
        <v>12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Ovladatelnost na dálku</v>
      </c>
      <c r="D22" s="93">
        <v>0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0</v>
      </c>
      <c r="H22" s="91">
        <f t="shared" si="0"/>
        <v>0</v>
      </c>
      <c r="I22" s="91">
        <f t="shared" si="1"/>
        <v>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Držení aportovací činky</v>
      </c>
      <c r="D23" s="93">
        <v>9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36</v>
      </c>
      <c r="H23" s="91">
        <f t="shared" si="0"/>
        <v>36</v>
      </c>
      <c r="I23" s="91">
        <f t="shared" si="1"/>
        <v>18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Odložení do lehu nebo do sedu za chůze</v>
      </c>
      <c r="D24" s="93">
        <v>8.5</v>
      </c>
      <c r="E24" s="88"/>
      <c r="F24" s="89">
        <f>IF(C13="OB-Z",Cviky!C9,IF(C13="OB1",Cviky!G9,IF(C13="OB2",Cviky!K9,IF(C13="OB3",Cviky!O9," "))))</f>
        <v>3</v>
      </c>
      <c r="G24" s="90">
        <f>IF(E17="není",H24,I24)</f>
        <v>25.5</v>
      </c>
      <c r="H24" s="91">
        <f t="shared" si="0"/>
        <v>25.5</v>
      </c>
      <c r="I24" s="91">
        <f t="shared" si="1"/>
        <v>12.75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do čtverce</v>
      </c>
      <c r="D25" s="93">
        <v>0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0</v>
      </c>
      <c r="H25" s="91">
        <f t="shared" si="0"/>
        <v>0</v>
      </c>
      <c r="I25" s="91">
        <f t="shared" si="1"/>
        <v>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Skok přes překážku</v>
      </c>
      <c r="D26" s="93">
        <v>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0</v>
      </c>
      <c r="H26" s="91">
        <f t="shared" si="0"/>
        <v>0</v>
      </c>
      <c r="I26" s="91">
        <f t="shared" si="1"/>
        <v>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190</v>
      </c>
      <c r="E28" s="98"/>
      <c r="F28" s="98"/>
      <c r="G28" s="98"/>
      <c r="H28" s="91">
        <f>SUM(G18:G27)</f>
        <v>190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J36"/>
  <sheetViews>
    <sheetView view="pageBreakPreview" topLeftCell="A4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Startovka!B21</f>
        <v>Anna Jiřičková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Startovka!C21</f>
        <v>Afire Chilli Dvomaro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Startovka!D21</f>
        <v>AKE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Startovka!A21</f>
        <v>20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Startovka!E21</f>
        <v>OB-Z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Výsledky!G21</f>
        <v>2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9.5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38</v>
      </c>
      <c r="H19" s="91">
        <f t="shared" si="0"/>
        <v>38</v>
      </c>
      <c r="I19" s="91">
        <f t="shared" si="1"/>
        <v>19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okolo kuželu a zpět</v>
      </c>
      <c r="D20" s="93">
        <v>8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24</v>
      </c>
      <c r="H20" s="91">
        <f t="shared" si="0"/>
        <v>24</v>
      </c>
      <c r="I20" s="91">
        <f t="shared" si="1"/>
        <v>12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</v>
      </c>
      <c r="E21" s="88"/>
      <c r="F21" s="89">
        <f>IF(C13="OB-Z",Cviky!C6,IF(C13="OB1",Cviky!G6,IF(C13="OB2",Cviky!K6,IF(C13="OB3",Cviky!O6," "))))</f>
        <v>3</v>
      </c>
      <c r="G21" s="90">
        <f>IF(E17="není",H21,I21)</f>
        <v>24</v>
      </c>
      <c r="H21" s="91">
        <f t="shared" si="0"/>
        <v>24</v>
      </c>
      <c r="I21" s="91">
        <f t="shared" si="1"/>
        <v>12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Ovladatelnost na dálku</v>
      </c>
      <c r="D22" s="93">
        <v>7.5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30</v>
      </c>
      <c r="H22" s="91">
        <f t="shared" si="0"/>
        <v>30</v>
      </c>
      <c r="I22" s="91">
        <f t="shared" si="1"/>
        <v>15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Držení aportovací činky</v>
      </c>
      <c r="D23" s="93">
        <v>10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40</v>
      </c>
      <c r="H23" s="91">
        <f t="shared" si="0"/>
        <v>40</v>
      </c>
      <c r="I23" s="91">
        <f t="shared" si="1"/>
        <v>20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Odložení do lehu nebo do sedu za chůze</v>
      </c>
      <c r="D24" s="93">
        <v>10</v>
      </c>
      <c r="E24" s="88"/>
      <c r="F24" s="89">
        <f>IF(C13="OB-Z",Cviky!C9,IF(C13="OB1",Cviky!G9,IF(C13="OB2",Cviky!K9,IF(C13="OB3",Cviky!O9," "))))</f>
        <v>3</v>
      </c>
      <c r="G24" s="90">
        <f>IF(E17="není",H24,I24)</f>
        <v>30</v>
      </c>
      <c r="H24" s="91">
        <f t="shared" si="0"/>
        <v>30</v>
      </c>
      <c r="I24" s="91">
        <f t="shared" si="1"/>
        <v>15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do čtverce</v>
      </c>
      <c r="D25" s="93">
        <v>7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21</v>
      </c>
      <c r="H25" s="91">
        <f t="shared" si="0"/>
        <v>21</v>
      </c>
      <c r="I25" s="91">
        <f t="shared" si="1"/>
        <v>10.5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Skok přes překážku</v>
      </c>
      <c r="D26" s="93">
        <v>10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30</v>
      </c>
      <c r="H26" s="91">
        <f t="shared" si="0"/>
        <v>30</v>
      </c>
      <c r="I26" s="91">
        <f t="shared" si="1"/>
        <v>15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287</v>
      </c>
      <c r="E28" s="98"/>
      <c r="F28" s="98"/>
      <c r="G28" s="98"/>
      <c r="H28" s="91">
        <f>SUM(G18:G27)</f>
        <v>287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J36"/>
  <sheetViews>
    <sheetView view="pageBreakPreview" topLeftCell="A2" zoomScaleNormal="100" workbookViewId="0">
      <selection activeCell="D6" sqref="D6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Startovka!B22</f>
        <v xml:space="preserve">Michaela Míčová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Startovka!C22</f>
        <v>Irwin Moravian Gate Bull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Startovka!D22</f>
        <v>Stafordširský bulteriér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Startovka!A22</f>
        <v>21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Startovka!E22</f>
        <v>OB-Z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Výsledky!G22</f>
        <v>1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8.5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34</v>
      </c>
      <c r="H19" s="91">
        <f t="shared" si="0"/>
        <v>34</v>
      </c>
      <c r="I19" s="91">
        <f t="shared" si="1"/>
        <v>17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okolo kuželu a zpět</v>
      </c>
      <c r="D20" s="93">
        <v>10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30</v>
      </c>
      <c r="H20" s="91">
        <f t="shared" si="0"/>
        <v>30</v>
      </c>
      <c r="I20" s="91">
        <f t="shared" si="1"/>
        <v>15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10</v>
      </c>
      <c r="E21" s="88"/>
      <c r="F21" s="89">
        <f>IF(C13="OB-Z",Cviky!C6,IF(C13="OB1",Cviky!G6,IF(C13="OB2",Cviky!K6,IF(C13="OB3",Cviky!O6," "))))</f>
        <v>3</v>
      </c>
      <c r="G21" s="90">
        <f>IF(E17="není",H21,I21)</f>
        <v>30</v>
      </c>
      <c r="H21" s="91">
        <f t="shared" si="0"/>
        <v>30</v>
      </c>
      <c r="I21" s="91">
        <f t="shared" si="1"/>
        <v>15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Ovladatelnost na dálku</v>
      </c>
      <c r="D22" s="93">
        <v>8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32</v>
      </c>
      <c r="H22" s="91">
        <f t="shared" si="0"/>
        <v>32</v>
      </c>
      <c r="I22" s="91">
        <f t="shared" si="1"/>
        <v>16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Držení aportovací činky</v>
      </c>
      <c r="D23" s="93">
        <v>10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40</v>
      </c>
      <c r="H23" s="91">
        <f t="shared" si="0"/>
        <v>40</v>
      </c>
      <c r="I23" s="91">
        <f t="shared" si="1"/>
        <v>20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Odložení do lehu nebo do sedu za chůze</v>
      </c>
      <c r="D24" s="93">
        <v>8</v>
      </c>
      <c r="E24" s="88"/>
      <c r="F24" s="89">
        <f>IF(C13="OB-Z",Cviky!C9,IF(C13="OB1",Cviky!G9,IF(C13="OB2",Cviky!K9,IF(C13="OB3",Cviky!O9," "))))</f>
        <v>3</v>
      </c>
      <c r="G24" s="90">
        <f>IF(E17="není",H24,I24)</f>
        <v>24</v>
      </c>
      <c r="H24" s="91">
        <f t="shared" si="0"/>
        <v>24</v>
      </c>
      <c r="I24" s="91">
        <f t="shared" si="1"/>
        <v>12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do čtverce</v>
      </c>
      <c r="D25" s="93">
        <v>10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30</v>
      </c>
      <c r="H25" s="91">
        <f t="shared" si="0"/>
        <v>30</v>
      </c>
      <c r="I25" s="91">
        <f t="shared" si="1"/>
        <v>15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Skok přes překážku</v>
      </c>
      <c r="D26" s="93">
        <v>10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30</v>
      </c>
      <c r="H26" s="91">
        <f t="shared" si="0"/>
        <v>30</v>
      </c>
      <c r="I26" s="91">
        <f t="shared" si="1"/>
        <v>15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300</v>
      </c>
      <c r="E28" s="98"/>
      <c r="F28" s="98"/>
      <c r="G28" s="98"/>
      <c r="H28" s="91">
        <f>SUM(G18:G27)</f>
        <v>300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J36"/>
  <sheetViews>
    <sheetView view="pageBreakPreview" topLeftCell="A4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Startovka!B23</f>
        <v>Alena Vocelková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Startovka!C23</f>
        <v>Niké Moravské srdce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Startovka!D23</f>
        <v>šeltie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Startovka!A23</f>
        <v>22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Startovka!E23</f>
        <v>OB-Z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Výsledky!G23</f>
        <v>4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7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28</v>
      </c>
      <c r="H19" s="91">
        <f t="shared" si="0"/>
        <v>28</v>
      </c>
      <c r="I19" s="91">
        <f t="shared" si="1"/>
        <v>14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okolo kuželu a zpět</v>
      </c>
      <c r="D20" s="93">
        <v>8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24</v>
      </c>
      <c r="H20" s="91">
        <f t="shared" si="0"/>
        <v>24</v>
      </c>
      <c r="I20" s="91">
        <f t="shared" si="1"/>
        <v>12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</v>
      </c>
      <c r="E21" s="88"/>
      <c r="F21" s="89">
        <f>IF(C13="OB-Z",Cviky!C6,IF(C13="OB1",Cviky!G6,IF(C13="OB2",Cviky!K6,IF(C13="OB3",Cviky!O6," "))))</f>
        <v>3</v>
      </c>
      <c r="G21" s="90">
        <f>IF(E17="není",H21,I21)</f>
        <v>24</v>
      </c>
      <c r="H21" s="91">
        <f t="shared" si="0"/>
        <v>24</v>
      </c>
      <c r="I21" s="91">
        <f t="shared" si="1"/>
        <v>12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Ovladatelnost na dálku</v>
      </c>
      <c r="D22" s="93">
        <v>8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32</v>
      </c>
      <c r="H22" s="91">
        <f t="shared" si="0"/>
        <v>32</v>
      </c>
      <c r="I22" s="91">
        <f t="shared" si="1"/>
        <v>16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Držení aportovací činky</v>
      </c>
      <c r="D23" s="93">
        <v>8.5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34</v>
      </c>
      <c r="H23" s="91">
        <f t="shared" si="0"/>
        <v>34</v>
      </c>
      <c r="I23" s="91">
        <f t="shared" si="1"/>
        <v>17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Odložení do lehu nebo do sedu za chůze</v>
      </c>
      <c r="D24" s="93">
        <v>8</v>
      </c>
      <c r="E24" s="88"/>
      <c r="F24" s="89">
        <f>IF(C13="OB-Z",Cviky!C9,IF(C13="OB1",Cviky!G9,IF(C13="OB2",Cviky!K9,IF(C13="OB3",Cviky!O9," "))))</f>
        <v>3</v>
      </c>
      <c r="G24" s="90">
        <f>IF(E17="není",H24,I24)</f>
        <v>24</v>
      </c>
      <c r="H24" s="91">
        <f t="shared" si="0"/>
        <v>24</v>
      </c>
      <c r="I24" s="91">
        <f t="shared" si="1"/>
        <v>12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do čtverce</v>
      </c>
      <c r="D25" s="93">
        <v>8.5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25.5</v>
      </c>
      <c r="H25" s="91">
        <f t="shared" si="0"/>
        <v>25.5</v>
      </c>
      <c r="I25" s="91">
        <f t="shared" si="1"/>
        <v>12.75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Skok přes překážku</v>
      </c>
      <c r="D26" s="93">
        <v>10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30</v>
      </c>
      <c r="H26" s="91">
        <f t="shared" si="0"/>
        <v>30</v>
      </c>
      <c r="I26" s="91">
        <f t="shared" si="1"/>
        <v>15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271.5</v>
      </c>
      <c r="E28" s="98"/>
      <c r="F28" s="98"/>
      <c r="G28" s="98"/>
      <c r="H28" s="91">
        <f>SUM(G18:G27)</f>
        <v>271.5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J36"/>
  <sheetViews>
    <sheetView view="pageBreakPreview" topLeftCell="A3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Startovka!B24</f>
        <v>Anna Jiřičková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Startovka!C24</f>
        <v>Aznavour ze Statku Vlčkovice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Startovka!D24</f>
        <v>AKE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Startovka!A24</f>
        <v>23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Startovka!E24</f>
        <v>OB3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Výsledky!G24</f>
        <v>6</v>
      </c>
      <c r="D14" s="96" t="str">
        <f>IF(C13="OB3","Žlutá karta"," ")</f>
        <v>Žlutá karta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15.6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2</v>
      </c>
      <c r="G18" s="90">
        <f>IF(E17="není",H18,I18)</f>
        <v>20</v>
      </c>
      <c r="H18" s="91">
        <f t="shared" ref="H18:H27" si="0">SUM(D18*F18)</f>
        <v>20</v>
      </c>
      <c r="I18" s="91">
        <f t="shared" ref="I18:I27" si="1">SUM(((D18+E18)*F18)/2)</f>
        <v>10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Odložení vleže ve skupině a přivolání</v>
      </c>
      <c r="D19" s="93">
        <v>8.5</v>
      </c>
      <c r="E19" s="88"/>
      <c r="F19" s="89">
        <f>IF(C13="OB-Z",Cviky!C4,IF(C13="OB1",Cviky!G4,IF(C13="OB2",Cviky!K4,IF(C13="OB3",Cviky!O4," "))))</f>
        <v>2</v>
      </c>
      <c r="G19" s="90">
        <f>IF(E17="není",H19,I19)</f>
        <v>17</v>
      </c>
      <c r="H19" s="91">
        <f t="shared" si="0"/>
        <v>17</v>
      </c>
      <c r="I19" s="91">
        <f t="shared" si="1"/>
        <v>8.5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 do stoje/sedu/lehu</v>
      </c>
      <c r="D20" s="93">
        <v>7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21</v>
      </c>
      <c r="H20" s="91">
        <f t="shared" si="0"/>
        <v>21</v>
      </c>
      <c r="I20" s="91">
        <f t="shared" si="1"/>
        <v>10.5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Vyslání do čtverce, položení a přivolání</v>
      </c>
      <c r="D21" s="93">
        <v>6.5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26</v>
      </c>
      <c r="H21" s="91">
        <f t="shared" si="0"/>
        <v>26</v>
      </c>
      <c r="I21" s="91">
        <f t="shared" si="1"/>
        <v>13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Chůze u nohy</v>
      </c>
      <c r="D22" s="93">
        <v>6.5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26</v>
      </c>
      <c r="H22" s="91">
        <f t="shared" si="0"/>
        <v>26</v>
      </c>
      <c r="I22" s="91">
        <f t="shared" si="1"/>
        <v>13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a přivolání</v>
      </c>
      <c r="D23" s="93">
        <v>7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21</v>
      </c>
      <c r="H23" s="91">
        <f t="shared" si="0"/>
        <v>21</v>
      </c>
      <c r="I23" s="91">
        <f t="shared" si="1"/>
        <v>10.5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Ovladatelnost na dálku</v>
      </c>
      <c r="D24" s="93">
        <v>6.5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26</v>
      </c>
      <c r="H24" s="91">
        <f t="shared" si="0"/>
        <v>26</v>
      </c>
      <c r="I24" s="91">
        <f t="shared" si="1"/>
        <v>13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Směrový aport</v>
      </c>
      <c r="D25" s="93">
        <v>8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24</v>
      </c>
      <c r="H25" s="91">
        <f t="shared" si="0"/>
        <v>24</v>
      </c>
      <c r="I25" s="91">
        <f t="shared" si="1"/>
        <v>12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Pachová identifikace a aport</v>
      </c>
      <c r="D26" s="93">
        <v>8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24</v>
      </c>
      <c r="H26" s="91">
        <f t="shared" si="0"/>
        <v>24</v>
      </c>
      <c r="I26" s="91">
        <f t="shared" si="1"/>
        <v>12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Vyslání okolo skupiny kuželů/barelu, zastavení, aport a skok přes překážku</v>
      </c>
      <c r="D27" s="93">
        <v>9</v>
      </c>
      <c r="E27" s="88"/>
      <c r="F27" s="89">
        <f>IF(C13="OB-Z",Cviky!C12,IF(C13="OB1",Cviky!G12,IF(C13="OB2",Cviky!K12,IF(C13="OB3",Cviky!O12," "))))</f>
        <v>4</v>
      </c>
      <c r="G27" s="90">
        <f>IF(E17="není",H27,I27)</f>
        <v>36</v>
      </c>
      <c r="H27" s="91">
        <f t="shared" si="0"/>
        <v>36</v>
      </c>
      <c r="I27" s="91">
        <f t="shared" si="1"/>
        <v>18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241</v>
      </c>
      <c r="E28" s="98"/>
      <c r="F28" s="98"/>
      <c r="G28" s="98"/>
      <c r="H28" s="91">
        <f>SUM(G18:G27)</f>
        <v>241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J36"/>
  <sheetViews>
    <sheetView view="pageBreakPreview" topLeftCell="A3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Startovka!B25</f>
        <v xml:space="preserve">Katerina Uriková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Startovka!C25</f>
        <v xml:space="preserve">Tornado Lou Macy Gray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Startovka!D25</f>
        <v xml:space="preserve">Sbt 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Startovka!A25</f>
        <v>24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Startovka!E25</f>
        <v>OB3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Výsledky!G25</f>
        <v>3</v>
      </c>
      <c r="D14" s="96" t="str">
        <f>IF(C13="OB3","Žlutá karta"," ")</f>
        <v>Žlutá karta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15.6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2</v>
      </c>
      <c r="G18" s="90">
        <f>IF(E17="není",H18,I18)</f>
        <v>20</v>
      </c>
      <c r="H18" s="91">
        <f t="shared" ref="H18:H27" si="0">SUM(D18*F18)</f>
        <v>20</v>
      </c>
      <c r="I18" s="91">
        <f t="shared" ref="I18:I27" si="1">SUM(((D18+E18)*F18)/2)</f>
        <v>10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Odložení vleže ve skupině a přivolání</v>
      </c>
      <c r="D19" s="93">
        <v>9.5</v>
      </c>
      <c r="E19" s="88"/>
      <c r="F19" s="89">
        <f>IF(C13="OB-Z",Cviky!C4,IF(C13="OB1",Cviky!G4,IF(C13="OB2",Cviky!K4,IF(C13="OB3",Cviky!O4," "))))</f>
        <v>2</v>
      </c>
      <c r="G19" s="90">
        <f>IF(E17="není",H19,I19)</f>
        <v>19</v>
      </c>
      <c r="H19" s="91">
        <f t="shared" si="0"/>
        <v>19</v>
      </c>
      <c r="I19" s="91">
        <f t="shared" si="1"/>
        <v>9.5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 do stoje/sedu/lehu</v>
      </c>
      <c r="D20" s="93">
        <v>9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27</v>
      </c>
      <c r="H20" s="91">
        <f t="shared" si="0"/>
        <v>27</v>
      </c>
      <c r="I20" s="91">
        <f t="shared" si="1"/>
        <v>13.5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Vyslání do čtverce, položení a přivolání</v>
      </c>
      <c r="D21" s="93">
        <v>8.5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34</v>
      </c>
      <c r="H21" s="91">
        <f t="shared" si="0"/>
        <v>34</v>
      </c>
      <c r="I21" s="91">
        <f t="shared" si="1"/>
        <v>17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Chůze u nohy</v>
      </c>
      <c r="D22" s="93">
        <v>7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28</v>
      </c>
      <c r="H22" s="91">
        <f t="shared" si="0"/>
        <v>28</v>
      </c>
      <c r="I22" s="91">
        <f t="shared" si="1"/>
        <v>14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a přivolání</v>
      </c>
      <c r="D23" s="93">
        <v>9.5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28.5</v>
      </c>
      <c r="H23" s="91">
        <f t="shared" si="0"/>
        <v>28.5</v>
      </c>
      <c r="I23" s="91">
        <f t="shared" si="1"/>
        <v>14.25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Ovladatelnost na dálku</v>
      </c>
      <c r="D24" s="93">
        <v>6.5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26</v>
      </c>
      <c r="H24" s="91">
        <f t="shared" si="0"/>
        <v>26</v>
      </c>
      <c r="I24" s="91">
        <f t="shared" si="1"/>
        <v>13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Směrový aport</v>
      </c>
      <c r="D25" s="93">
        <v>9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27</v>
      </c>
      <c r="H25" s="91">
        <f t="shared" si="0"/>
        <v>27</v>
      </c>
      <c r="I25" s="91">
        <f t="shared" si="1"/>
        <v>13.5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Pachová identifikace a aport</v>
      </c>
      <c r="D26" s="93">
        <v>8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24</v>
      </c>
      <c r="H26" s="91">
        <f t="shared" si="0"/>
        <v>24</v>
      </c>
      <c r="I26" s="91">
        <f t="shared" si="1"/>
        <v>12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Vyslání okolo skupiny kuželů/barelu, zastavení, aport a skok přes překážku</v>
      </c>
      <c r="D27" s="93">
        <v>8</v>
      </c>
      <c r="E27" s="88"/>
      <c r="F27" s="89">
        <f>IF(C13="OB-Z",Cviky!C12,IF(C13="OB1",Cviky!G12,IF(C13="OB2",Cviky!K12,IF(C13="OB3",Cviky!O12," "))))</f>
        <v>4</v>
      </c>
      <c r="G27" s="90">
        <f>IF(E17="není",H27,I27)</f>
        <v>32</v>
      </c>
      <c r="H27" s="91">
        <f t="shared" si="0"/>
        <v>32</v>
      </c>
      <c r="I27" s="91">
        <f t="shared" si="1"/>
        <v>16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265.5</v>
      </c>
      <c r="E28" s="98"/>
      <c r="F28" s="98"/>
      <c r="G28" s="98"/>
      <c r="H28" s="91">
        <f>SUM(G18:G27)</f>
        <v>265.5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J36"/>
  <sheetViews>
    <sheetView view="pageBreakPreview" topLeftCell="A5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Startovka!B26</f>
        <v>Štěpánka Josková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Startovka!C26</f>
        <v xml:space="preserve">Action Avi Tounouwe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Startovka!D26</f>
        <v>BOC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Startovka!A26</f>
        <v>25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Startovka!E26</f>
        <v>OB3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Výsledky!G26</f>
        <v>4</v>
      </c>
      <c r="D14" s="96" t="str">
        <f>IF(C13="OB3","Žlutá karta"," ")</f>
        <v>Žlutá karta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15.6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2</v>
      </c>
      <c r="G18" s="90">
        <f>IF(E17="není",H18,I18)</f>
        <v>20</v>
      </c>
      <c r="H18" s="91">
        <f t="shared" ref="H18:H27" si="0">SUM(D18*F18)</f>
        <v>20</v>
      </c>
      <c r="I18" s="91">
        <f t="shared" ref="I18:I27" si="1">SUM(((D18+E18)*F18)/2)</f>
        <v>10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Odložení vleže ve skupině a přivolání</v>
      </c>
      <c r="D19" s="93">
        <v>10</v>
      </c>
      <c r="E19" s="88"/>
      <c r="F19" s="89">
        <f>IF(C13="OB-Z",Cviky!C4,IF(C13="OB1",Cviky!G4,IF(C13="OB2",Cviky!K4,IF(C13="OB3",Cviky!O4," "))))</f>
        <v>2</v>
      </c>
      <c r="G19" s="90">
        <f>IF(E17="není",H19,I19)</f>
        <v>20</v>
      </c>
      <c r="H19" s="91">
        <f t="shared" si="0"/>
        <v>20</v>
      </c>
      <c r="I19" s="91">
        <f t="shared" si="1"/>
        <v>10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 do stoje/sedu/lehu</v>
      </c>
      <c r="D20" s="93">
        <v>7.5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22.5</v>
      </c>
      <c r="H20" s="91">
        <f t="shared" si="0"/>
        <v>22.5</v>
      </c>
      <c r="I20" s="91">
        <f t="shared" si="1"/>
        <v>11.25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Vyslání do čtverce, položení a přivolání</v>
      </c>
      <c r="D21" s="93">
        <v>8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32</v>
      </c>
      <c r="H21" s="91">
        <f t="shared" si="0"/>
        <v>32</v>
      </c>
      <c r="I21" s="91">
        <f t="shared" si="1"/>
        <v>16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Chůze u nohy</v>
      </c>
      <c r="D22" s="93">
        <v>8.5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34</v>
      </c>
      <c r="H22" s="91">
        <f t="shared" si="0"/>
        <v>34</v>
      </c>
      <c r="I22" s="91">
        <f t="shared" si="1"/>
        <v>17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a přivolání</v>
      </c>
      <c r="D23" s="93">
        <v>10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30</v>
      </c>
      <c r="H23" s="91">
        <f t="shared" si="0"/>
        <v>30</v>
      </c>
      <c r="I23" s="91">
        <f t="shared" si="1"/>
        <v>15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Ovladatelnost na dálku</v>
      </c>
      <c r="D24" s="93">
        <v>10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40</v>
      </c>
      <c r="H24" s="91">
        <f t="shared" si="0"/>
        <v>40</v>
      </c>
      <c r="I24" s="91">
        <f t="shared" si="1"/>
        <v>20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Směrový aport</v>
      </c>
      <c r="D25" s="93">
        <v>7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21</v>
      </c>
      <c r="H25" s="91">
        <f t="shared" si="0"/>
        <v>21</v>
      </c>
      <c r="I25" s="91">
        <f t="shared" si="1"/>
        <v>10.5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Pachová identifikace a aport</v>
      </c>
      <c r="D26" s="93">
        <v>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0</v>
      </c>
      <c r="H26" s="91">
        <f t="shared" si="0"/>
        <v>0</v>
      </c>
      <c r="I26" s="91">
        <f t="shared" si="1"/>
        <v>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Vyslání okolo skupiny kuželů/barelu, zastavení, aport a skok přes překážku</v>
      </c>
      <c r="D27" s="93">
        <v>10</v>
      </c>
      <c r="E27" s="88"/>
      <c r="F27" s="89">
        <f>IF(C13="OB-Z",Cviky!C12,IF(C13="OB1",Cviky!G12,IF(C13="OB2",Cviky!K12,IF(C13="OB3",Cviky!O12," "))))</f>
        <v>4</v>
      </c>
      <c r="G27" s="90">
        <f>IF(E17="není",H27,I27)</f>
        <v>40</v>
      </c>
      <c r="H27" s="91">
        <f t="shared" si="0"/>
        <v>40</v>
      </c>
      <c r="I27" s="91">
        <f t="shared" si="1"/>
        <v>20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259.5</v>
      </c>
      <c r="E28" s="98"/>
      <c r="F28" s="98"/>
      <c r="G28" s="98"/>
      <c r="H28" s="91">
        <f>SUM(G18:G27)</f>
        <v>259.5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J36"/>
  <sheetViews>
    <sheetView view="pageBreakPreview" topLeftCell="A3" zoomScaleNormal="100" workbookViewId="0">
      <selection activeCell="E19" sqref="E19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Startovka!B27</f>
        <v xml:space="preserve">Kateřina Hajšlová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Startovka!C27</f>
        <v xml:space="preserve">Kronos Bohemia White Hunter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Startovka!D27</f>
        <v xml:space="preserve">Jack Russell Teriér 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Startovka!A27</f>
        <v>26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Startovka!E27</f>
        <v>OB3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Výsledky!G27</f>
        <v>1</v>
      </c>
      <c r="D14" s="96" t="str">
        <f>IF(C13="OB3","Žlutá karta"," ")</f>
        <v>Žlutá karta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15.6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2</v>
      </c>
      <c r="G18" s="90">
        <f>IF(E17="není",H18,I18)</f>
        <v>20</v>
      </c>
      <c r="H18" s="91">
        <f t="shared" ref="H18:H27" si="0">SUM(D18*F18)</f>
        <v>20</v>
      </c>
      <c r="I18" s="91">
        <f t="shared" ref="I18:I27" si="1">SUM(((D18+E18)*F18)/2)</f>
        <v>10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Odložení vleže ve skupině a přivolání</v>
      </c>
      <c r="D19" s="93">
        <v>8</v>
      </c>
      <c r="E19" s="88"/>
      <c r="F19" s="89">
        <f>IF(C13="OB-Z",Cviky!C4,IF(C13="OB1",Cviky!G4,IF(C13="OB2",Cviky!K4,IF(C13="OB3",Cviky!O4," "))))</f>
        <v>2</v>
      </c>
      <c r="G19" s="90">
        <f>IF(E17="není",H19,I19)</f>
        <v>16</v>
      </c>
      <c r="H19" s="91">
        <f t="shared" si="0"/>
        <v>16</v>
      </c>
      <c r="I19" s="91">
        <f t="shared" si="1"/>
        <v>8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 do stoje/sedu/lehu</v>
      </c>
      <c r="D20" s="93">
        <v>9.5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28.5</v>
      </c>
      <c r="H20" s="91">
        <f t="shared" si="0"/>
        <v>28.5</v>
      </c>
      <c r="I20" s="91">
        <f t="shared" si="1"/>
        <v>14.25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Vyslání do čtverce, položení a přivolání</v>
      </c>
      <c r="D21" s="93">
        <v>7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28</v>
      </c>
      <c r="H21" s="91">
        <f t="shared" si="0"/>
        <v>28</v>
      </c>
      <c r="I21" s="91">
        <f t="shared" si="1"/>
        <v>14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Chůze u nohy</v>
      </c>
      <c r="D22" s="93">
        <v>8.5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34</v>
      </c>
      <c r="H22" s="91">
        <f t="shared" si="0"/>
        <v>34</v>
      </c>
      <c r="I22" s="91">
        <f t="shared" si="1"/>
        <v>17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a přivolání</v>
      </c>
      <c r="D23" s="93">
        <v>10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30</v>
      </c>
      <c r="H23" s="91">
        <f t="shared" si="0"/>
        <v>30</v>
      </c>
      <c r="I23" s="91">
        <f t="shared" si="1"/>
        <v>15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Ovladatelnost na dálku</v>
      </c>
      <c r="D24" s="93">
        <v>8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32</v>
      </c>
      <c r="H24" s="91">
        <f t="shared" si="0"/>
        <v>32</v>
      </c>
      <c r="I24" s="91">
        <f t="shared" si="1"/>
        <v>16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Směrový aport</v>
      </c>
      <c r="D25" s="93">
        <v>10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30</v>
      </c>
      <c r="H25" s="91">
        <f t="shared" si="0"/>
        <v>30</v>
      </c>
      <c r="I25" s="91">
        <f t="shared" si="1"/>
        <v>15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Pachová identifikace a aport</v>
      </c>
      <c r="D26" s="93">
        <v>10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30</v>
      </c>
      <c r="H26" s="91">
        <f t="shared" si="0"/>
        <v>30</v>
      </c>
      <c r="I26" s="91">
        <f t="shared" si="1"/>
        <v>15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Vyslání okolo skupiny kuželů/barelu, zastavení, aport a skok přes překážku</v>
      </c>
      <c r="D27" s="93">
        <v>9.5</v>
      </c>
      <c r="E27" s="88"/>
      <c r="F27" s="89">
        <f>IF(C13="OB-Z",Cviky!C12,IF(C13="OB1",Cviky!G12,IF(C13="OB2",Cviky!K12,IF(C13="OB3",Cviky!O12," "))))</f>
        <v>4</v>
      </c>
      <c r="G27" s="90">
        <f>IF(E17="není",H27,I27)</f>
        <v>38</v>
      </c>
      <c r="H27" s="91">
        <f t="shared" si="0"/>
        <v>38</v>
      </c>
      <c r="I27" s="91">
        <f t="shared" si="1"/>
        <v>19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286.5</v>
      </c>
      <c r="E28" s="98"/>
      <c r="F28" s="98"/>
      <c r="G28" s="98"/>
      <c r="H28" s="91">
        <f>SUM(G18:G27)</f>
        <v>286.5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1"/>
  <sheetViews>
    <sheetView view="pageBreakPreview" topLeftCell="A14" zoomScaleNormal="100" workbookViewId="0">
      <selection activeCell="A2" sqref="A2"/>
    </sheetView>
  </sheetViews>
  <sheetFormatPr defaultColWidth="8.09765625" defaultRowHeight="14.4" x14ac:dyDescent="0.3"/>
  <cols>
    <col min="1" max="1" width="8.09765625" style="15"/>
    <col min="2" max="2" width="26.5" style="15" customWidth="1"/>
    <col min="3" max="3" width="32" style="15" customWidth="1"/>
    <col min="4" max="4" width="32.69921875" style="15" customWidth="1"/>
    <col min="5" max="5" width="8.19921875" style="15" customWidth="1"/>
    <col min="6" max="6" width="35.59765625" style="15" customWidth="1"/>
    <col min="7" max="7" width="8.69921875" style="15" customWidth="1"/>
    <col min="8" max="8" width="11.3984375" style="15" customWidth="1"/>
    <col min="9" max="9" width="13.69921875" style="15" customWidth="1"/>
    <col min="10" max="1024" width="8.09765625" style="15"/>
  </cols>
  <sheetData>
    <row r="1" spans="1:15" ht="45.75" customHeight="1" x14ac:dyDescent="0.3">
      <c r="A1" s="63" t="s">
        <v>0</v>
      </c>
      <c r="B1" s="63" t="s">
        <v>1</v>
      </c>
      <c r="C1" s="63" t="s">
        <v>2</v>
      </c>
      <c r="D1" s="63" t="s">
        <v>3</v>
      </c>
      <c r="E1" s="63" t="s">
        <v>189</v>
      </c>
      <c r="F1" s="63" t="s">
        <v>15</v>
      </c>
      <c r="G1" s="63" t="s">
        <v>190</v>
      </c>
      <c r="H1" s="63" t="s">
        <v>191</v>
      </c>
      <c r="I1" s="63" t="s">
        <v>192</v>
      </c>
      <c r="J1" s="62"/>
      <c r="K1" s="62"/>
      <c r="L1" s="62"/>
      <c r="M1" s="62"/>
      <c r="N1" s="62"/>
      <c r="O1" s="62"/>
    </row>
    <row r="2" spans="1:15" x14ac:dyDescent="0.3">
      <c r="A2" s="64">
        <f>Startovka!A2</f>
        <v>1</v>
      </c>
      <c r="B2" s="64" t="str">
        <f>Startovka!B2</f>
        <v>Silvie Moravcová</v>
      </c>
      <c r="C2" s="64" t="str">
        <f>Startovka!C2</f>
        <v>Leonora Zlatá skalka</v>
      </c>
      <c r="D2" s="64" t="str">
        <f>Startovka!D2</f>
        <v>havanský psík</v>
      </c>
      <c r="E2" s="64" t="str">
        <f>Startovka!E2</f>
        <v>OB2</v>
      </c>
      <c r="F2" s="64" t="str">
        <f>Startovka!I3</f>
        <v>Summer Cup Tachyon</v>
      </c>
      <c r="G2" s="65">
        <f t="shared" ref="G2:G33" si="0">IF(E2="OB-Z",_xlfn.RANK.EQ(K2,$K$2:$K$51,0),IF(E2="OB1",_xlfn.RANK.EQ(L2,$L$2:$L$51,0),IF(E2="OB2",_xlfn.RANK.EQ(M2,$M$2:$M$51,0),IF(E2="OB3",_xlfn.RANK.EQ(N2,$N$2:$N$51,0),"neurčeno"))))</f>
        <v>3</v>
      </c>
      <c r="H2" s="66">
        <f>'1'!D28</f>
        <v>257</v>
      </c>
      <c r="I2" s="67" t="str">
        <f>'1'!D29</f>
        <v>Výborně</v>
      </c>
      <c r="J2" s="62"/>
      <c r="K2" s="68" t="str">
        <f t="shared" ref="K2:K33" si="1">IF(E2="OB-Z",(H2)," ")</f>
        <v xml:space="preserve"> </v>
      </c>
      <c r="L2" s="68" t="str">
        <f t="shared" ref="L2:L33" si="2">IF(E2="OB1",(H2)," ")</f>
        <v xml:space="preserve"> </v>
      </c>
      <c r="M2" s="68">
        <f t="shared" ref="M2:M33" si="3">IF(E2="OB2",(H2)," ")</f>
        <v>257</v>
      </c>
      <c r="N2" s="68" t="str">
        <f t="shared" ref="N2:N33" si="4">IF(E2="OB3",(H2)," ")</f>
        <v xml:space="preserve"> </v>
      </c>
      <c r="O2" s="62"/>
    </row>
    <row r="3" spans="1:15" x14ac:dyDescent="0.3">
      <c r="A3" s="64">
        <f>Startovka!A3</f>
        <v>2</v>
      </c>
      <c r="B3" s="64" t="str">
        <f>Startovka!B3</f>
        <v>Adéla Silbernáglová</v>
      </c>
      <c r="C3" s="64" t="str">
        <f>Startovka!C3</f>
        <v>Mesmerizing Sun of Erya Haryon</v>
      </c>
      <c r="D3" s="64" t="str">
        <f>Startovka!D3</f>
        <v xml:space="preserve">Stafordšírský bulteriér </v>
      </c>
      <c r="E3" s="64" t="str">
        <f>Startovka!E3</f>
        <v>OB2</v>
      </c>
      <c r="F3" s="64" t="str">
        <f>Startovka!I3</f>
        <v>Summer Cup Tachyon</v>
      </c>
      <c r="G3" s="64">
        <f t="shared" si="0"/>
        <v>4</v>
      </c>
      <c r="H3" s="69">
        <f>'2'!D28</f>
        <v>234.5</v>
      </c>
      <c r="I3" s="70" t="str">
        <f>'2'!D29</f>
        <v>Velmi dobře</v>
      </c>
      <c r="J3" s="62"/>
      <c r="K3" s="68" t="str">
        <f t="shared" si="1"/>
        <v xml:space="preserve"> </v>
      </c>
      <c r="L3" s="68" t="str">
        <f t="shared" si="2"/>
        <v xml:space="preserve"> </v>
      </c>
      <c r="M3" s="68">
        <f t="shared" si="3"/>
        <v>234.5</v>
      </c>
      <c r="N3" s="68" t="str">
        <f t="shared" si="4"/>
        <v xml:space="preserve"> </v>
      </c>
      <c r="O3" s="62"/>
    </row>
    <row r="4" spans="1:15" x14ac:dyDescent="0.3">
      <c r="A4" s="64">
        <f>Startovka!A4</f>
        <v>3</v>
      </c>
      <c r="B4" s="64" t="str">
        <f>Startovka!B4</f>
        <v>Kateřina Preisová</v>
      </c>
      <c r="C4" s="64" t="str">
        <f>Startovka!C4</f>
        <v>Azzy Princess os Soutoku Otavy</v>
      </c>
      <c r="D4" s="64" t="str">
        <f>Startovka!D4</f>
        <v>Bostonský teriér</v>
      </c>
      <c r="E4" s="64" t="str">
        <f>Startovka!E4</f>
        <v>OB2</v>
      </c>
      <c r="F4" s="64" t="str">
        <f>Startovka!I3</f>
        <v>Summer Cup Tachyon</v>
      </c>
      <c r="G4" s="65">
        <f t="shared" si="0"/>
        <v>1</v>
      </c>
      <c r="H4" s="66">
        <f>'3'!D28</f>
        <v>306.5</v>
      </c>
      <c r="I4" s="70" t="str">
        <f>'3'!D29</f>
        <v>Výborně</v>
      </c>
      <c r="J4" s="62"/>
      <c r="K4" s="68" t="str">
        <f t="shared" si="1"/>
        <v xml:space="preserve"> </v>
      </c>
      <c r="L4" s="68" t="str">
        <f t="shared" si="2"/>
        <v xml:space="preserve"> </v>
      </c>
      <c r="M4" s="68">
        <f t="shared" si="3"/>
        <v>306.5</v>
      </c>
      <c r="N4" s="68" t="str">
        <f t="shared" si="4"/>
        <v xml:space="preserve"> </v>
      </c>
      <c r="O4" s="62"/>
    </row>
    <row r="5" spans="1:15" x14ac:dyDescent="0.3">
      <c r="A5" s="64">
        <f>Startovka!A5</f>
        <v>4</v>
      </c>
      <c r="B5" s="64" t="str">
        <f>Startovka!B5</f>
        <v>Jana Gaborová</v>
      </c>
      <c r="C5" s="64" t="str">
        <f>Startovka!C5</f>
        <v>Apolenka od Kačky</v>
      </c>
      <c r="D5" s="64" t="str">
        <f>Startovka!D5</f>
        <v>SBT</v>
      </c>
      <c r="E5" s="64" t="str">
        <f>Startovka!E5</f>
        <v>OB2</v>
      </c>
      <c r="F5" s="64" t="str">
        <f>Startovka!I3</f>
        <v>Summer Cup Tachyon</v>
      </c>
      <c r="G5" s="64">
        <f t="shared" si="0"/>
        <v>5</v>
      </c>
      <c r="H5" s="69">
        <f>'4'!D28</f>
        <v>231.5</v>
      </c>
      <c r="I5" s="70" t="str">
        <f>'4'!D29</f>
        <v>Velmi dobře</v>
      </c>
      <c r="J5" s="62"/>
      <c r="K5" s="68" t="str">
        <f t="shared" si="1"/>
        <v xml:space="preserve"> </v>
      </c>
      <c r="L5" s="68" t="str">
        <f t="shared" si="2"/>
        <v xml:space="preserve"> </v>
      </c>
      <c r="M5" s="68">
        <f t="shared" si="3"/>
        <v>231.5</v>
      </c>
      <c r="N5" s="68" t="str">
        <f t="shared" si="4"/>
        <v xml:space="preserve"> </v>
      </c>
      <c r="O5" s="62"/>
    </row>
    <row r="6" spans="1:15" x14ac:dyDescent="0.3">
      <c r="A6" s="64">
        <f>Startovka!A6</f>
        <v>5</v>
      </c>
      <c r="B6" s="64" t="str">
        <f>Startovka!B6</f>
        <v xml:space="preserve">Marie Klůsová </v>
      </c>
      <c r="C6" s="64" t="str">
        <f>Startovka!C6</f>
        <v xml:space="preserve">Buffy z Budkovky </v>
      </c>
      <c r="D6" s="64" t="str">
        <f>Startovka!D6</f>
        <v xml:space="preserve">NSDTR </v>
      </c>
      <c r="E6" s="64" t="str">
        <f>Startovka!E6</f>
        <v>OB2</v>
      </c>
      <c r="F6" s="64" t="str">
        <f>Startovka!I3</f>
        <v>Summer Cup Tachyon</v>
      </c>
      <c r="G6" s="65">
        <f t="shared" si="0"/>
        <v>6</v>
      </c>
      <c r="H6" s="66">
        <f>'5'!D28</f>
        <v>223</v>
      </c>
      <c r="I6" s="70" t="str">
        <f>'5'!D29</f>
        <v>Dobře</v>
      </c>
      <c r="J6" s="62"/>
      <c r="K6" s="68" t="str">
        <f t="shared" si="1"/>
        <v xml:space="preserve"> </v>
      </c>
      <c r="L6" s="68" t="str">
        <f t="shared" si="2"/>
        <v xml:space="preserve"> </v>
      </c>
      <c r="M6" s="68">
        <f t="shared" si="3"/>
        <v>223</v>
      </c>
      <c r="N6" s="68" t="str">
        <f t="shared" si="4"/>
        <v xml:space="preserve"> </v>
      </c>
      <c r="O6" s="62"/>
    </row>
    <row r="7" spans="1:15" x14ac:dyDescent="0.3">
      <c r="A7" s="64">
        <f>Startovka!A7</f>
        <v>6</v>
      </c>
      <c r="B7" s="64" t="str">
        <f>Startovka!B7</f>
        <v xml:space="preserve">Petra Kejdanová </v>
      </c>
      <c r="C7" s="64" t="str">
        <f>Startovka!C7</f>
        <v>Cerridwen Kasurgis</v>
      </c>
      <c r="D7" s="64" t="str">
        <f>Startovka!D7</f>
        <v xml:space="preserve">Hovawart </v>
      </c>
      <c r="E7" s="64" t="str">
        <f>Startovka!E7</f>
        <v>OB2</v>
      </c>
      <c r="F7" s="64" t="str">
        <f>Startovka!I3</f>
        <v>Summer Cup Tachyon</v>
      </c>
      <c r="G7" s="64">
        <f t="shared" si="0"/>
        <v>2</v>
      </c>
      <c r="H7" s="66">
        <f>'6'!D28</f>
        <v>263.5</v>
      </c>
      <c r="I7" s="70" t="str">
        <f>'6'!D29</f>
        <v>Výborně</v>
      </c>
      <c r="J7" s="62"/>
      <c r="K7" s="68" t="str">
        <f t="shared" si="1"/>
        <v xml:space="preserve"> </v>
      </c>
      <c r="L7" s="68" t="str">
        <f t="shared" si="2"/>
        <v xml:space="preserve"> </v>
      </c>
      <c r="M7" s="68">
        <f t="shared" si="3"/>
        <v>263.5</v>
      </c>
      <c r="N7" s="68" t="str">
        <f t="shared" si="4"/>
        <v xml:space="preserve"> </v>
      </c>
      <c r="O7" s="62"/>
    </row>
    <row r="8" spans="1:15" x14ac:dyDescent="0.3">
      <c r="A8" s="64">
        <f>Startovka!A8</f>
        <v>7</v>
      </c>
      <c r="B8" s="64" t="str">
        <f>Startovka!B8</f>
        <v xml:space="preserve">Petra Šubrtová </v>
      </c>
      <c r="C8" s="64" t="str">
        <f>Startovka!C8</f>
        <v xml:space="preserve">Aram Ezra od Petrské brány </v>
      </c>
      <c r="D8" s="64" t="str">
        <f>Startovka!D8</f>
        <v>NSDTR</v>
      </c>
      <c r="E8" s="64" t="str">
        <f>Startovka!E8</f>
        <v>OB2</v>
      </c>
      <c r="F8" s="64" t="str">
        <f>Startovka!I3</f>
        <v>Summer Cup Tachyon</v>
      </c>
      <c r="G8" s="65">
        <f t="shared" si="0"/>
        <v>11</v>
      </c>
      <c r="H8" s="69">
        <f>'7'!D28</f>
        <v>203.5</v>
      </c>
      <c r="I8" s="70" t="str">
        <f>'7'!D29</f>
        <v>Dobře</v>
      </c>
      <c r="J8" s="62"/>
      <c r="K8" s="68" t="str">
        <f t="shared" si="1"/>
        <v xml:space="preserve"> </v>
      </c>
      <c r="L8" s="68" t="str">
        <f t="shared" si="2"/>
        <v xml:space="preserve"> </v>
      </c>
      <c r="M8" s="68">
        <f t="shared" si="3"/>
        <v>203.5</v>
      </c>
      <c r="N8" s="68" t="str">
        <f t="shared" si="4"/>
        <v xml:space="preserve"> </v>
      </c>
      <c r="O8" s="62"/>
    </row>
    <row r="9" spans="1:15" x14ac:dyDescent="0.3">
      <c r="A9" s="64">
        <f>Startovka!A9</f>
        <v>8</v>
      </c>
      <c r="B9" s="64" t="str">
        <f>Startovka!B9</f>
        <v xml:space="preserve">Blanka Novotná </v>
      </c>
      <c r="C9" s="64" t="str">
        <f>Startovka!C9</f>
        <v xml:space="preserve">Wake Up Bohemia Alké </v>
      </c>
      <c r="D9" s="64" t="str">
        <f>Startovka!D9</f>
        <v>BOC</v>
      </c>
      <c r="E9" s="64" t="str">
        <f>Startovka!E9</f>
        <v>OB2</v>
      </c>
      <c r="F9" s="64" t="str">
        <f>Startovka!I3</f>
        <v>Summer Cup Tachyon</v>
      </c>
      <c r="G9" s="64">
        <f t="shared" si="0"/>
        <v>10</v>
      </c>
      <c r="H9" s="66">
        <f>'8'!D28</f>
        <v>211</v>
      </c>
      <c r="I9" s="70" t="str">
        <f>'8'!D29</f>
        <v>Dobře</v>
      </c>
      <c r="J9" s="62"/>
      <c r="K9" s="68" t="str">
        <f t="shared" si="1"/>
        <v xml:space="preserve"> </v>
      </c>
      <c r="L9" s="68" t="str">
        <f t="shared" si="2"/>
        <v xml:space="preserve"> </v>
      </c>
      <c r="M9" s="68">
        <f t="shared" si="3"/>
        <v>211</v>
      </c>
      <c r="N9" s="68" t="str">
        <f t="shared" si="4"/>
        <v xml:space="preserve"> </v>
      </c>
      <c r="O9" s="62"/>
    </row>
    <row r="10" spans="1:15" x14ac:dyDescent="0.3">
      <c r="A10" s="64">
        <f>Startovka!A10</f>
        <v>9</v>
      </c>
      <c r="B10" s="64" t="str">
        <f>Startovka!B10</f>
        <v>Petra Pekárková</v>
      </c>
      <c r="C10" s="64" t="str">
        <f>Startovka!C10</f>
        <v>Reesheja Corvin</v>
      </c>
      <c r="D10" s="64" t="str">
        <f>Startovka!D10</f>
        <v>BOC</v>
      </c>
      <c r="E10" s="64" t="str">
        <f>Startovka!E10</f>
        <v>OB2</v>
      </c>
      <c r="F10" s="64" t="str">
        <f>Startovka!I3</f>
        <v>Summer Cup Tachyon</v>
      </c>
      <c r="G10" s="65">
        <f t="shared" si="0"/>
        <v>12</v>
      </c>
      <c r="H10" s="69">
        <f>'9'!D28</f>
        <v>199</v>
      </c>
      <c r="I10" s="70" t="str">
        <f>'9'!D29</f>
        <v>Dobře</v>
      </c>
      <c r="J10" s="62"/>
      <c r="K10" s="68" t="str">
        <f t="shared" si="1"/>
        <v xml:space="preserve"> </v>
      </c>
      <c r="L10" s="68" t="str">
        <f t="shared" si="2"/>
        <v xml:space="preserve"> </v>
      </c>
      <c r="M10" s="68">
        <f t="shared" si="3"/>
        <v>199</v>
      </c>
      <c r="N10" s="68" t="str">
        <f t="shared" si="4"/>
        <v xml:space="preserve"> </v>
      </c>
      <c r="O10" s="62"/>
    </row>
    <row r="11" spans="1:15" x14ac:dyDescent="0.3">
      <c r="A11" s="64">
        <f>Startovka!A11</f>
        <v>10</v>
      </c>
      <c r="B11" s="64" t="str">
        <f>Startovka!B11</f>
        <v xml:space="preserve">Petra Najmanová </v>
      </c>
      <c r="C11" s="64" t="str">
        <f>Startovka!C11</f>
        <v xml:space="preserve">Emma Aussieland </v>
      </c>
      <c r="D11" s="64" t="str">
        <f>Startovka!D11</f>
        <v xml:space="preserve">australský ovčák </v>
      </c>
      <c r="E11" s="64" t="str">
        <f>Startovka!E11</f>
        <v>OB2</v>
      </c>
      <c r="F11" s="64" t="str">
        <f>Startovka!I3</f>
        <v>Summer Cup Tachyon</v>
      </c>
      <c r="G11" s="64">
        <f t="shared" si="0"/>
        <v>7</v>
      </c>
      <c r="H11" s="66">
        <f>'10'!D28</f>
        <v>221</v>
      </c>
      <c r="I11" s="70" t="str">
        <f>'10'!D29</f>
        <v>Dobře</v>
      </c>
      <c r="J11" s="62"/>
      <c r="K11" s="68" t="str">
        <f t="shared" si="1"/>
        <v xml:space="preserve"> </v>
      </c>
      <c r="L11" s="68" t="str">
        <f t="shared" si="2"/>
        <v xml:space="preserve"> </v>
      </c>
      <c r="M11" s="68">
        <f t="shared" si="3"/>
        <v>221</v>
      </c>
      <c r="N11" s="68" t="str">
        <f t="shared" si="4"/>
        <v xml:space="preserve"> </v>
      </c>
      <c r="O11" s="62"/>
    </row>
    <row r="12" spans="1:15" x14ac:dyDescent="0.3">
      <c r="A12" s="64">
        <f>Startovka!A12</f>
        <v>11</v>
      </c>
      <c r="B12" s="64" t="str">
        <f>Startovka!B12</f>
        <v xml:space="preserve">Natálie Jičínská </v>
      </c>
      <c r="C12" s="64" t="str">
        <f>Startovka!C12</f>
        <v>Birgit Ginger Storm</v>
      </c>
      <c r="D12" s="64" t="str">
        <f>Startovka!D12</f>
        <v>Belgický ovčák - Malinois</v>
      </c>
      <c r="E12" s="64" t="str">
        <f>Startovka!E12</f>
        <v>OB2</v>
      </c>
      <c r="F12" s="64" t="str">
        <f>Startovka!I3</f>
        <v>Summer Cup Tachyon</v>
      </c>
      <c r="G12" s="65">
        <f t="shared" si="0"/>
        <v>8</v>
      </c>
      <c r="H12" s="66">
        <f>'11'!D28</f>
        <v>220</v>
      </c>
      <c r="I12" s="70" t="str">
        <f>'11'!D29</f>
        <v>Dobře</v>
      </c>
      <c r="J12" s="62"/>
      <c r="K12" s="68" t="str">
        <f t="shared" si="1"/>
        <v xml:space="preserve"> </v>
      </c>
      <c r="L12" s="68" t="str">
        <f t="shared" si="2"/>
        <v xml:space="preserve"> </v>
      </c>
      <c r="M12" s="68">
        <f t="shared" si="3"/>
        <v>220</v>
      </c>
      <c r="N12" s="68" t="str">
        <f t="shared" si="4"/>
        <v xml:space="preserve"> </v>
      </c>
      <c r="O12" s="62"/>
    </row>
    <row r="13" spans="1:15" x14ac:dyDescent="0.3">
      <c r="A13" s="64">
        <f>Startovka!A13</f>
        <v>12</v>
      </c>
      <c r="B13" s="64" t="str">
        <f>Startovka!B13</f>
        <v>Gabriela Vatková</v>
      </c>
      <c r="C13" s="64" t="str">
        <f>Startovka!C13</f>
        <v>Everest Valkar</v>
      </c>
      <c r="D13" s="64" t="str">
        <f>Startovka!D13</f>
        <v>Australský ovčák</v>
      </c>
      <c r="E13" s="64" t="str">
        <f>Startovka!E13</f>
        <v>OB2</v>
      </c>
      <c r="F13" s="64" t="str">
        <f>Startovka!I3</f>
        <v>Summer Cup Tachyon</v>
      </c>
      <c r="G13" s="64">
        <f t="shared" si="0"/>
        <v>9</v>
      </c>
      <c r="H13" s="69">
        <f>'12'!D28</f>
        <v>212.5</v>
      </c>
      <c r="I13" s="70" t="str">
        <f>'12'!D29</f>
        <v>Dobře</v>
      </c>
      <c r="J13" s="62"/>
      <c r="K13" s="68" t="str">
        <f t="shared" si="1"/>
        <v xml:space="preserve"> </v>
      </c>
      <c r="L13" s="68" t="str">
        <f t="shared" si="2"/>
        <v xml:space="preserve"> </v>
      </c>
      <c r="M13" s="68">
        <f t="shared" si="3"/>
        <v>212.5</v>
      </c>
      <c r="N13" s="68" t="str">
        <f t="shared" si="4"/>
        <v xml:space="preserve"> </v>
      </c>
      <c r="O13" s="62"/>
    </row>
    <row r="14" spans="1:15" x14ac:dyDescent="0.3">
      <c r="A14" s="64">
        <f>Startovka!A14</f>
        <v>13</v>
      </c>
      <c r="B14" s="64" t="str">
        <f>Startovka!B14</f>
        <v>Ludmila Matějková</v>
      </c>
      <c r="C14" s="64" t="str">
        <f>Startovka!C14</f>
        <v>Genius Regina canum</v>
      </c>
      <c r="D14" s="64" t="str">
        <f>Startovka!D14</f>
        <v>border kolie</v>
      </c>
      <c r="E14" s="64" t="str">
        <f>Startovka!E14</f>
        <v>OB-Z</v>
      </c>
      <c r="F14" s="64" t="str">
        <f>Startovka!I3</f>
        <v>Summer Cup Tachyon</v>
      </c>
      <c r="G14" s="65">
        <f t="shared" si="0"/>
        <v>7</v>
      </c>
      <c r="H14" s="66">
        <f>'13'!D28</f>
        <v>236.5</v>
      </c>
      <c r="I14" s="70" t="str">
        <f>'13'!D29</f>
        <v>Velmi dobře</v>
      </c>
      <c r="J14" s="62"/>
      <c r="K14" s="68">
        <f t="shared" si="1"/>
        <v>236.5</v>
      </c>
      <c r="L14" s="68" t="str">
        <f t="shared" si="2"/>
        <v xml:space="preserve"> </v>
      </c>
      <c r="M14" s="68" t="str">
        <f t="shared" si="3"/>
        <v xml:space="preserve"> </v>
      </c>
      <c r="N14" s="68" t="str">
        <f t="shared" si="4"/>
        <v xml:space="preserve"> </v>
      </c>
      <c r="O14" s="62"/>
    </row>
    <row r="15" spans="1:15" x14ac:dyDescent="0.3">
      <c r="A15" s="64">
        <f>Startovka!A15</f>
        <v>14</v>
      </c>
      <c r="B15" s="64" t="str">
        <f>Startovka!B15</f>
        <v>Magdalena Kolářová</v>
      </c>
      <c r="C15" s="64" t="str">
        <f>Startovka!C15</f>
        <v>Tara</v>
      </c>
      <c r="D15" s="64" t="str">
        <f>Startovka!D15</f>
        <v>kříženec</v>
      </c>
      <c r="E15" s="64" t="str">
        <f>Startovka!E15</f>
        <v>OB-Z</v>
      </c>
      <c r="F15" s="64" t="str">
        <f>Startovka!I3</f>
        <v>Summer Cup Tachyon</v>
      </c>
      <c r="G15" s="64">
        <f t="shared" si="0"/>
        <v>3</v>
      </c>
      <c r="H15" s="69">
        <f>'14'!D28</f>
        <v>280</v>
      </c>
      <c r="I15" s="70" t="str">
        <f>'14'!D29</f>
        <v>Výborně</v>
      </c>
      <c r="J15" s="62"/>
      <c r="K15" s="68">
        <f t="shared" si="1"/>
        <v>280</v>
      </c>
      <c r="L15" s="68" t="str">
        <f t="shared" si="2"/>
        <v xml:space="preserve"> </v>
      </c>
      <c r="M15" s="68" t="str">
        <f t="shared" si="3"/>
        <v xml:space="preserve"> </v>
      </c>
      <c r="N15" s="68" t="str">
        <f t="shared" si="4"/>
        <v xml:space="preserve"> </v>
      </c>
      <c r="O15" s="62"/>
    </row>
    <row r="16" spans="1:15" x14ac:dyDescent="0.3">
      <c r="A16" s="64">
        <f>Startovka!A16</f>
        <v>15</v>
      </c>
      <c r="B16" s="64" t="str">
        <f>Startovka!B16</f>
        <v>Ladislava Dolezalova</v>
      </c>
      <c r="C16" s="64" t="str">
        <f>Startovka!C16</f>
        <v>Entschede Kainanco</v>
      </c>
      <c r="D16" s="64" t="str">
        <f>Startovka!D16</f>
        <v>HO</v>
      </c>
      <c r="E16" s="64" t="str">
        <f>Startovka!E16</f>
        <v>OB-Z</v>
      </c>
      <c r="F16" s="64" t="str">
        <f>Startovka!I3</f>
        <v>Summer Cup Tachyon</v>
      </c>
      <c r="G16" s="65">
        <f t="shared" si="0"/>
        <v>9</v>
      </c>
      <c r="H16" s="66">
        <f>'15'!D28</f>
        <v>195</v>
      </c>
      <c r="I16" s="70" t="str">
        <f>'15'!D29</f>
        <v>Dobře</v>
      </c>
      <c r="J16" s="62"/>
      <c r="K16" s="68">
        <f t="shared" si="1"/>
        <v>195</v>
      </c>
      <c r="L16" s="68" t="str">
        <f t="shared" si="2"/>
        <v xml:space="preserve"> </v>
      </c>
      <c r="M16" s="68" t="str">
        <f t="shared" si="3"/>
        <v xml:space="preserve"> </v>
      </c>
      <c r="N16" s="68" t="str">
        <f t="shared" si="4"/>
        <v xml:space="preserve"> </v>
      </c>
      <c r="O16" s="62"/>
    </row>
    <row r="17" spans="1:15" x14ac:dyDescent="0.3">
      <c r="A17" s="64">
        <f>Startovka!A17</f>
        <v>16</v>
      </c>
      <c r="B17" s="64" t="str">
        <f>Startovka!B17</f>
        <v>Markéta  Holíková</v>
      </c>
      <c r="C17" s="64" t="str">
        <f>Startovka!C17</f>
        <v>Lola Love No Doubt Team</v>
      </c>
      <c r="D17" s="64" t="str">
        <f>Startovka!D17</f>
        <v>AST</v>
      </c>
      <c r="E17" s="64" t="str">
        <f>Startovka!E17</f>
        <v>OB-Z</v>
      </c>
      <c r="F17" s="64" t="str">
        <f>Startovka!I3</f>
        <v>Summer Cup Tachyon</v>
      </c>
      <c r="G17" s="64">
        <f t="shared" si="0"/>
        <v>6</v>
      </c>
      <c r="H17" s="69">
        <f>'16'!D28</f>
        <v>243.5</v>
      </c>
      <c r="I17" s="70" t="str">
        <f>'16'!D29</f>
        <v>Velmi dobře</v>
      </c>
      <c r="J17" s="62"/>
      <c r="K17" s="68">
        <f t="shared" si="1"/>
        <v>243.5</v>
      </c>
      <c r="L17" s="68" t="str">
        <f t="shared" si="2"/>
        <v xml:space="preserve"> </v>
      </c>
      <c r="M17" s="68" t="str">
        <f t="shared" si="3"/>
        <v xml:space="preserve"> </v>
      </c>
      <c r="N17" s="68" t="str">
        <f t="shared" si="4"/>
        <v xml:space="preserve"> </v>
      </c>
      <c r="O17" s="62"/>
    </row>
    <row r="18" spans="1:15" x14ac:dyDescent="0.3">
      <c r="A18" s="64">
        <f>Startovka!A18</f>
        <v>17</v>
      </c>
      <c r="B18" s="64" t="str">
        <f>Startovka!B18</f>
        <v xml:space="preserve">Kamila Šantrůčková </v>
      </c>
      <c r="C18" s="64" t="str">
        <f>Startovka!C18</f>
        <v>Dinamite Matter of the Heart</v>
      </c>
      <c r="D18" s="64" t="str">
        <f>Startovka!D18</f>
        <v xml:space="preserve">Border kolie </v>
      </c>
      <c r="E18" s="64" t="str">
        <f>Startovka!E18</f>
        <v>OB-Z</v>
      </c>
      <c r="F18" s="64" t="str">
        <f>Startovka!I3</f>
        <v>Summer Cup Tachyon</v>
      </c>
      <c r="G18" s="65">
        <f t="shared" si="0"/>
        <v>5</v>
      </c>
      <c r="H18" s="66">
        <f>'17'!D28</f>
        <v>245</v>
      </c>
      <c r="I18" s="70" t="str">
        <f>'17'!D29</f>
        <v>Velmi dobře</v>
      </c>
      <c r="J18" s="62"/>
      <c r="K18" s="68">
        <f t="shared" si="1"/>
        <v>245</v>
      </c>
      <c r="L18" s="68" t="str">
        <f t="shared" si="2"/>
        <v xml:space="preserve"> </v>
      </c>
      <c r="M18" s="68" t="str">
        <f t="shared" si="3"/>
        <v xml:space="preserve"> </v>
      </c>
      <c r="N18" s="68" t="str">
        <f t="shared" si="4"/>
        <v xml:space="preserve"> </v>
      </c>
      <c r="O18" s="62"/>
    </row>
    <row r="19" spans="1:15" x14ac:dyDescent="0.3">
      <c r="A19" s="64">
        <f>Startovka!A19</f>
        <v>18</v>
      </c>
      <c r="B19" s="64" t="str">
        <f>Startovka!B19</f>
        <v>Kristýna Říhová</v>
      </c>
      <c r="C19" s="64" t="str">
        <f>Startovka!C19</f>
        <v>Cute Socks Blank Knights</v>
      </c>
      <c r="D19" s="64" t="str">
        <f>Startovka!D19</f>
        <v>australský ovčák</v>
      </c>
      <c r="E19" s="64" t="str">
        <f>Startovka!E19</f>
        <v>OB-Z</v>
      </c>
      <c r="F19" s="64" t="str">
        <f>Startovka!I3</f>
        <v>Summer Cup Tachyon</v>
      </c>
      <c r="G19" s="64">
        <f t="shared" si="0"/>
        <v>8</v>
      </c>
      <c r="H19" s="69">
        <f>'18'!D28</f>
        <v>195.5</v>
      </c>
      <c r="I19" s="70" t="str">
        <f>'18'!D29</f>
        <v>Dobře</v>
      </c>
      <c r="J19" s="62"/>
      <c r="K19" s="68">
        <f t="shared" si="1"/>
        <v>195.5</v>
      </c>
      <c r="L19" s="68" t="str">
        <f t="shared" si="2"/>
        <v xml:space="preserve"> </v>
      </c>
      <c r="M19" s="68" t="str">
        <f t="shared" si="3"/>
        <v xml:space="preserve"> </v>
      </c>
      <c r="N19" s="68" t="str">
        <f t="shared" si="4"/>
        <v xml:space="preserve"> </v>
      </c>
      <c r="O19" s="62"/>
    </row>
    <row r="20" spans="1:15" x14ac:dyDescent="0.3">
      <c r="A20" s="64">
        <f>Startovka!A20</f>
        <v>19</v>
      </c>
      <c r="B20" s="64" t="str">
        <f>Startovka!B20</f>
        <v xml:space="preserve">Valerie Duchajová </v>
      </c>
      <c r="C20" s="64" t="str">
        <f>Startovka!C20</f>
        <v xml:space="preserve">Hope in Azarie White Talisman </v>
      </c>
      <c r="D20" s="64" t="str">
        <f>Startovka!D20</f>
        <v>BOG</v>
      </c>
      <c r="E20" s="64" t="str">
        <f>Startovka!E20</f>
        <v>OB-Z</v>
      </c>
      <c r="F20" s="64" t="str">
        <f>Startovka!I3</f>
        <v>Summer Cup Tachyon</v>
      </c>
      <c r="G20" s="65">
        <f t="shared" si="0"/>
        <v>10</v>
      </c>
      <c r="H20" s="66">
        <f>'19'!D28</f>
        <v>190</v>
      </c>
      <c r="I20" s="70" t="str">
        <f>'19'!D29</f>
        <v>Nehodnocen</v>
      </c>
      <c r="J20" s="62"/>
      <c r="K20" s="68">
        <f t="shared" si="1"/>
        <v>190</v>
      </c>
      <c r="L20" s="68" t="str">
        <f t="shared" si="2"/>
        <v xml:space="preserve"> </v>
      </c>
      <c r="M20" s="68" t="str">
        <f t="shared" si="3"/>
        <v xml:space="preserve"> </v>
      </c>
      <c r="N20" s="68" t="str">
        <f t="shared" si="4"/>
        <v xml:space="preserve"> </v>
      </c>
      <c r="O20" s="62"/>
    </row>
    <row r="21" spans="1:15" x14ac:dyDescent="0.3">
      <c r="A21" s="64">
        <f>Startovka!A21</f>
        <v>20</v>
      </c>
      <c r="B21" s="64" t="str">
        <f>Startovka!B21</f>
        <v>Anna Jiřičková</v>
      </c>
      <c r="C21" s="64" t="str">
        <f>Startovka!C21</f>
        <v>Afire Chilli Dvomaro</v>
      </c>
      <c r="D21" s="64" t="str">
        <f>Startovka!D21</f>
        <v>AKE</v>
      </c>
      <c r="E21" s="64" t="str">
        <f>Startovka!E21</f>
        <v>OB-Z</v>
      </c>
      <c r="F21" s="64" t="str">
        <f>Startovka!I3</f>
        <v>Summer Cup Tachyon</v>
      </c>
      <c r="G21" s="64">
        <f t="shared" si="0"/>
        <v>2</v>
      </c>
      <c r="H21" s="69">
        <f>'20'!D28</f>
        <v>287</v>
      </c>
      <c r="I21" s="70" t="str">
        <f>'20'!D29</f>
        <v>Výborně</v>
      </c>
      <c r="J21" s="62"/>
      <c r="K21" s="68">
        <f t="shared" si="1"/>
        <v>287</v>
      </c>
      <c r="L21" s="68" t="str">
        <f t="shared" si="2"/>
        <v xml:space="preserve"> </v>
      </c>
      <c r="M21" s="68" t="str">
        <f t="shared" si="3"/>
        <v xml:space="preserve"> </v>
      </c>
      <c r="N21" s="68" t="str">
        <f t="shared" si="4"/>
        <v xml:space="preserve"> </v>
      </c>
      <c r="O21" s="62"/>
    </row>
    <row r="22" spans="1:15" x14ac:dyDescent="0.3">
      <c r="A22" s="64">
        <f>Startovka!A22</f>
        <v>21</v>
      </c>
      <c r="B22" s="64" t="str">
        <f>Startovka!B22</f>
        <v xml:space="preserve">Michaela Míčová </v>
      </c>
      <c r="C22" s="64" t="str">
        <f>Startovka!C22</f>
        <v>Irwin Moravian Gate Bull</v>
      </c>
      <c r="D22" s="64" t="str">
        <f>Startovka!D22</f>
        <v>Stafordširský bulteriér</v>
      </c>
      <c r="E22" s="64" t="str">
        <f>Startovka!E22</f>
        <v>OB-Z</v>
      </c>
      <c r="F22" s="64" t="str">
        <f>Startovka!I3</f>
        <v>Summer Cup Tachyon</v>
      </c>
      <c r="G22" s="65">
        <f t="shared" si="0"/>
        <v>1</v>
      </c>
      <c r="H22" s="66">
        <f>'21'!D28</f>
        <v>300</v>
      </c>
      <c r="I22" s="70" t="str">
        <f>'21'!D29</f>
        <v>Výborně</v>
      </c>
      <c r="J22" s="62"/>
      <c r="K22" s="68">
        <f t="shared" si="1"/>
        <v>300</v>
      </c>
      <c r="L22" s="68" t="str">
        <f t="shared" si="2"/>
        <v xml:space="preserve"> </v>
      </c>
      <c r="M22" s="68" t="str">
        <f t="shared" si="3"/>
        <v xml:space="preserve"> </v>
      </c>
      <c r="N22" s="68" t="str">
        <f t="shared" si="4"/>
        <v xml:space="preserve"> </v>
      </c>
      <c r="O22" s="62"/>
    </row>
    <row r="23" spans="1:15" x14ac:dyDescent="0.3">
      <c r="A23" s="64">
        <f>Startovka!A23</f>
        <v>22</v>
      </c>
      <c r="B23" s="64" t="str">
        <f>Startovka!B23</f>
        <v>Alena Vocelková</v>
      </c>
      <c r="C23" s="64" t="str">
        <f>Startovka!C23</f>
        <v>Niké Moravské srdce</v>
      </c>
      <c r="D23" s="64" t="str">
        <f>Startovka!D23</f>
        <v>šeltie</v>
      </c>
      <c r="E23" s="64" t="str">
        <f>Startovka!E23</f>
        <v>OB-Z</v>
      </c>
      <c r="F23" s="64" t="str">
        <f>Startovka!I3</f>
        <v>Summer Cup Tachyon</v>
      </c>
      <c r="G23" s="64">
        <f t="shared" si="0"/>
        <v>4</v>
      </c>
      <c r="H23" s="69">
        <f>'22'!D28</f>
        <v>271.5</v>
      </c>
      <c r="I23" s="70" t="str">
        <f>'22'!D29</f>
        <v>Výborně</v>
      </c>
      <c r="J23" s="62"/>
      <c r="K23" s="68">
        <f t="shared" si="1"/>
        <v>271.5</v>
      </c>
      <c r="L23" s="68" t="str">
        <f t="shared" si="2"/>
        <v xml:space="preserve"> </v>
      </c>
      <c r="M23" s="68" t="str">
        <f t="shared" si="3"/>
        <v xml:space="preserve"> </v>
      </c>
      <c r="N23" s="68" t="str">
        <f t="shared" si="4"/>
        <v xml:space="preserve"> </v>
      </c>
      <c r="O23" s="62"/>
    </row>
    <row r="24" spans="1:15" x14ac:dyDescent="0.3">
      <c r="A24" s="64">
        <f>Startovka!A24</f>
        <v>23</v>
      </c>
      <c r="B24" s="64" t="str">
        <f>Startovka!B24</f>
        <v>Anna Jiřičková</v>
      </c>
      <c r="C24" s="64" t="str">
        <f>Startovka!C24</f>
        <v>Aznavour ze Statku Vlčkovice</v>
      </c>
      <c r="D24" s="64" t="str">
        <f>Startovka!D24</f>
        <v>AKE</v>
      </c>
      <c r="E24" s="64" t="str">
        <f>Startovka!E24</f>
        <v>OB3</v>
      </c>
      <c r="F24" s="64" t="str">
        <f>Startovka!I3</f>
        <v>Summer Cup Tachyon</v>
      </c>
      <c r="G24" s="65">
        <f t="shared" si="0"/>
        <v>6</v>
      </c>
      <c r="H24" s="66">
        <f>'23'!D28</f>
        <v>241</v>
      </c>
      <c r="I24" s="70" t="str">
        <f>'23'!D29</f>
        <v>Velmi dobře</v>
      </c>
      <c r="J24" s="62"/>
      <c r="K24" s="68" t="str">
        <f t="shared" si="1"/>
        <v xml:space="preserve"> </v>
      </c>
      <c r="L24" s="68" t="str">
        <f t="shared" si="2"/>
        <v xml:space="preserve"> </v>
      </c>
      <c r="M24" s="68" t="str">
        <f t="shared" si="3"/>
        <v xml:space="preserve"> </v>
      </c>
      <c r="N24" s="68">
        <f t="shared" si="4"/>
        <v>241</v>
      </c>
      <c r="O24" s="62"/>
    </row>
    <row r="25" spans="1:15" x14ac:dyDescent="0.3">
      <c r="A25" s="64">
        <f>Startovka!A25</f>
        <v>24</v>
      </c>
      <c r="B25" s="64" t="str">
        <f>Startovka!B25</f>
        <v xml:space="preserve">Katerina Uriková </v>
      </c>
      <c r="C25" s="64" t="str">
        <f>Startovka!C25</f>
        <v xml:space="preserve">Tornado Lou Macy Gray </v>
      </c>
      <c r="D25" s="64" t="str">
        <f>Startovka!D25</f>
        <v xml:space="preserve">Sbt </v>
      </c>
      <c r="E25" s="64" t="str">
        <f>Startovka!E25</f>
        <v>OB3</v>
      </c>
      <c r="F25" s="64" t="str">
        <f>Startovka!I3</f>
        <v>Summer Cup Tachyon</v>
      </c>
      <c r="G25" s="64">
        <f t="shared" si="0"/>
        <v>3</v>
      </c>
      <c r="H25" s="69">
        <f>'24'!D28</f>
        <v>265.5</v>
      </c>
      <c r="I25" s="70" t="str">
        <f>'24'!D29</f>
        <v>Výborně</v>
      </c>
      <c r="J25" s="62"/>
      <c r="K25" s="68" t="str">
        <f t="shared" si="1"/>
        <v xml:space="preserve"> </v>
      </c>
      <c r="L25" s="68" t="str">
        <f t="shared" si="2"/>
        <v xml:space="preserve"> </v>
      </c>
      <c r="M25" s="68" t="str">
        <f t="shared" si="3"/>
        <v xml:space="preserve"> </v>
      </c>
      <c r="N25" s="68">
        <f t="shared" si="4"/>
        <v>265.5</v>
      </c>
      <c r="O25" s="62"/>
    </row>
    <row r="26" spans="1:15" x14ac:dyDescent="0.3">
      <c r="A26" s="64">
        <f>Startovka!A26</f>
        <v>25</v>
      </c>
      <c r="B26" s="64" t="str">
        <f>Startovka!B26</f>
        <v>Štěpánka Josková</v>
      </c>
      <c r="C26" s="64" t="str">
        <f>Startovka!C26</f>
        <v xml:space="preserve">Action Avi Tounouwe </v>
      </c>
      <c r="D26" s="64" t="str">
        <f>Startovka!D26</f>
        <v>BOC</v>
      </c>
      <c r="E26" s="64" t="str">
        <f>Startovka!E26</f>
        <v>OB3</v>
      </c>
      <c r="F26" s="64" t="str">
        <f>Startovka!I3</f>
        <v>Summer Cup Tachyon</v>
      </c>
      <c r="G26" s="65">
        <f t="shared" si="0"/>
        <v>4</v>
      </c>
      <c r="H26" s="66">
        <f>'25'!D28</f>
        <v>259.5</v>
      </c>
      <c r="I26" s="70" t="str">
        <f>'25'!D29</f>
        <v>Výborně</v>
      </c>
      <c r="J26" s="62"/>
      <c r="K26" s="68" t="str">
        <f t="shared" si="1"/>
        <v xml:space="preserve"> </v>
      </c>
      <c r="L26" s="68" t="str">
        <f t="shared" si="2"/>
        <v xml:space="preserve"> </v>
      </c>
      <c r="M26" s="68" t="str">
        <f t="shared" si="3"/>
        <v xml:space="preserve"> </v>
      </c>
      <c r="N26" s="68">
        <f t="shared" si="4"/>
        <v>259.5</v>
      </c>
      <c r="O26" s="62"/>
    </row>
    <row r="27" spans="1:15" x14ac:dyDescent="0.3">
      <c r="A27" s="64">
        <f>Startovka!A27</f>
        <v>26</v>
      </c>
      <c r="B27" s="64" t="str">
        <f>Startovka!B27</f>
        <v xml:space="preserve">Kateřina Hajšlová </v>
      </c>
      <c r="C27" s="64" t="str">
        <f>Startovka!C27</f>
        <v xml:space="preserve">Kronos Bohemia White Hunter </v>
      </c>
      <c r="D27" s="64" t="str">
        <f>Startovka!D27</f>
        <v xml:space="preserve">Jack Russell Teriér </v>
      </c>
      <c r="E27" s="64" t="str">
        <f>Startovka!E27</f>
        <v>OB3</v>
      </c>
      <c r="F27" s="64" t="str">
        <f>Startovka!I3</f>
        <v>Summer Cup Tachyon</v>
      </c>
      <c r="G27" s="64">
        <f t="shared" si="0"/>
        <v>1</v>
      </c>
      <c r="H27" s="69">
        <f>'26'!D28</f>
        <v>286.5</v>
      </c>
      <c r="I27" s="70" t="str">
        <f>'26'!D29</f>
        <v>Výborně</v>
      </c>
      <c r="J27" s="62"/>
      <c r="K27" s="68" t="str">
        <f t="shared" si="1"/>
        <v xml:space="preserve"> </v>
      </c>
      <c r="L27" s="68" t="str">
        <f t="shared" si="2"/>
        <v xml:space="preserve"> </v>
      </c>
      <c r="M27" s="68" t="str">
        <f t="shared" si="3"/>
        <v xml:space="preserve"> </v>
      </c>
      <c r="N27" s="68">
        <f t="shared" si="4"/>
        <v>286.5</v>
      </c>
      <c r="O27" s="62"/>
    </row>
    <row r="28" spans="1:15" x14ac:dyDescent="0.3">
      <c r="A28" s="64">
        <f>Startovka!A28</f>
        <v>27</v>
      </c>
      <c r="B28" s="64" t="str">
        <f>Startovka!B28</f>
        <v>Michaela Míčová</v>
      </c>
      <c r="C28" s="64" t="str">
        <f>Startovka!C28</f>
        <v xml:space="preserve">Acey-Ducey Zip Zap </v>
      </c>
      <c r="D28" s="64" t="str">
        <f>Startovka!D28</f>
        <v>BOC</v>
      </c>
      <c r="E28" s="64" t="str">
        <f>Startovka!E28</f>
        <v>OB3</v>
      </c>
      <c r="F28" s="64" t="str">
        <f>Startovka!I3</f>
        <v>Summer Cup Tachyon</v>
      </c>
      <c r="G28" s="65">
        <f t="shared" si="0"/>
        <v>1</v>
      </c>
      <c r="H28" s="66">
        <f>'27'!D28</f>
        <v>286.5</v>
      </c>
      <c r="I28" s="70" t="str">
        <f>'27'!D29</f>
        <v>Výborně</v>
      </c>
      <c r="J28" s="62"/>
      <c r="K28" s="68" t="str">
        <f t="shared" si="1"/>
        <v xml:space="preserve"> </v>
      </c>
      <c r="L28" s="68" t="str">
        <f t="shared" si="2"/>
        <v xml:space="preserve"> </v>
      </c>
      <c r="M28" s="68" t="str">
        <f t="shared" si="3"/>
        <v xml:space="preserve"> </v>
      </c>
      <c r="N28" s="68">
        <f t="shared" si="4"/>
        <v>286.5</v>
      </c>
      <c r="O28" s="62"/>
    </row>
    <row r="29" spans="1:15" x14ac:dyDescent="0.3">
      <c r="A29" s="64">
        <f>Startovka!A29</f>
        <v>28</v>
      </c>
      <c r="B29" s="64" t="str">
        <f>Startovka!B29</f>
        <v>Katerina Urikova</v>
      </c>
      <c r="C29" s="64" t="str">
        <f>Startovka!C29</f>
        <v xml:space="preserve">Alive Miracle My Divines </v>
      </c>
      <c r="D29" s="64" t="str">
        <f>Startovka!D29</f>
        <v xml:space="preserve">Sbt </v>
      </c>
      <c r="E29" s="64" t="str">
        <f>Startovka!E29</f>
        <v>OB3</v>
      </c>
      <c r="F29" s="64" t="str">
        <f>Startovka!I3</f>
        <v>Summer Cup Tachyon</v>
      </c>
      <c r="G29" s="64">
        <f t="shared" si="0"/>
        <v>5</v>
      </c>
      <c r="H29" s="69">
        <f>'28'!D28</f>
        <v>255</v>
      </c>
      <c r="I29" s="70" t="str">
        <f>'28'!D29</f>
        <v>Velmi dobře</v>
      </c>
      <c r="J29" s="62"/>
      <c r="K29" s="68" t="str">
        <f t="shared" si="1"/>
        <v xml:space="preserve"> </v>
      </c>
      <c r="L29" s="68" t="str">
        <f t="shared" si="2"/>
        <v xml:space="preserve"> </v>
      </c>
      <c r="M29" s="68" t="str">
        <f t="shared" si="3"/>
        <v xml:space="preserve"> </v>
      </c>
      <c r="N29" s="68">
        <f t="shared" si="4"/>
        <v>255</v>
      </c>
      <c r="O29" s="62"/>
    </row>
    <row r="30" spans="1:15" x14ac:dyDescent="0.3">
      <c r="A30" s="64">
        <f>Startovka!A30</f>
        <v>29</v>
      </c>
      <c r="B30" s="64" t="str">
        <f>Startovka!B30</f>
        <v>Jakub Šmerda</v>
      </c>
      <c r="C30" s="64" t="str">
        <f>Startovka!C30</f>
        <v>Arnika Strakatá packa</v>
      </c>
      <c r="D30" s="64" t="str">
        <f>Startovka!D30</f>
        <v>Český strakatý pes</v>
      </c>
      <c r="E30" s="64" t="str">
        <f>Startovka!E30</f>
        <v>OB3</v>
      </c>
      <c r="F30" s="64" t="str">
        <f>Startovka!I3</f>
        <v>Summer Cup Tachyon</v>
      </c>
      <c r="G30" s="65">
        <f t="shared" si="0"/>
        <v>7</v>
      </c>
      <c r="H30" s="66">
        <f>'29'!D28</f>
        <v>198</v>
      </c>
      <c r="I30" s="70" t="str">
        <f>'29'!D29</f>
        <v>Dobře</v>
      </c>
      <c r="J30" s="62"/>
      <c r="K30" s="68" t="str">
        <f t="shared" si="1"/>
        <v xml:space="preserve"> </v>
      </c>
      <c r="L30" s="68" t="str">
        <f t="shared" si="2"/>
        <v xml:space="preserve"> </v>
      </c>
      <c r="M30" s="68" t="str">
        <f t="shared" si="3"/>
        <v xml:space="preserve"> </v>
      </c>
      <c r="N30" s="68">
        <f t="shared" si="4"/>
        <v>198</v>
      </c>
      <c r="O30" s="62"/>
    </row>
    <row r="31" spans="1:15" x14ac:dyDescent="0.3">
      <c r="A31" s="64">
        <f>Startovka!A31</f>
        <v>30</v>
      </c>
      <c r="B31" s="64" t="str">
        <f>Startovka!B31</f>
        <v xml:space="preserve">Hana Sedloňová </v>
      </c>
      <c r="C31" s="64" t="str">
        <f>Startovka!C31</f>
        <v>It's My Life Kasmir Moravia</v>
      </c>
      <c r="D31" s="64" t="str">
        <f>Startovka!D31</f>
        <v>Welsh Corgi Cardigan</v>
      </c>
      <c r="E31" s="64" t="str">
        <f>Startovka!E31</f>
        <v>OB1</v>
      </c>
      <c r="F31" s="64" t="str">
        <f>Startovka!I3</f>
        <v>Summer Cup Tachyon</v>
      </c>
      <c r="G31" s="64">
        <f t="shared" si="0"/>
        <v>5</v>
      </c>
      <c r="H31" s="69">
        <f>'30'!D28</f>
        <v>270.5</v>
      </c>
      <c r="I31" s="70" t="str">
        <f>'30'!D29</f>
        <v>Výborně</v>
      </c>
      <c r="J31" s="62"/>
      <c r="K31" s="68" t="str">
        <f t="shared" si="1"/>
        <v xml:space="preserve"> </v>
      </c>
      <c r="L31" s="68">
        <f t="shared" si="2"/>
        <v>270.5</v>
      </c>
      <c r="M31" s="68" t="str">
        <f t="shared" si="3"/>
        <v xml:space="preserve"> </v>
      </c>
      <c r="N31" s="68" t="str">
        <f t="shared" si="4"/>
        <v xml:space="preserve"> </v>
      </c>
      <c r="O31" s="62"/>
    </row>
    <row r="32" spans="1:15" x14ac:dyDescent="0.3">
      <c r="A32" s="64">
        <f>Startovka!A32</f>
        <v>31</v>
      </c>
      <c r="B32" s="64" t="str">
        <f>Startovka!B32</f>
        <v xml:space="preserve">Jitka Mokrá </v>
      </c>
      <c r="C32" s="64" t="str">
        <f>Startovka!C32</f>
        <v xml:space="preserve">Althea Tenebris </v>
      </c>
      <c r="D32" s="64" t="str">
        <f>Startovka!D32</f>
        <v xml:space="preserve">Australský ovčák </v>
      </c>
      <c r="E32" s="64" t="str">
        <f>Startovka!E32</f>
        <v>OB1</v>
      </c>
      <c r="F32" s="64" t="str">
        <f>Startovka!I3</f>
        <v>Summer Cup Tachyon</v>
      </c>
      <c r="G32" s="65">
        <f t="shared" si="0"/>
        <v>9</v>
      </c>
      <c r="H32" s="66">
        <f>'31'!D28</f>
        <v>250.5</v>
      </c>
      <c r="I32" s="70" t="str">
        <f>'31'!D29</f>
        <v>Velmi dobře</v>
      </c>
      <c r="J32" s="62"/>
      <c r="K32" s="68" t="str">
        <f t="shared" si="1"/>
        <v xml:space="preserve"> </v>
      </c>
      <c r="L32" s="68">
        <f t="shared" si="2"/>
        <v>250.5</v>
      </c>
      <c r="M32" s="68" t="str">
        <f t="shared" si="3"/>
        <v xml:space="preserve"> </v>
      </c>
      <c r="N32" s="68" t="str">
        <f t="shared" si="4"/>
        <v xml:space="preserve"> </v>
      </c>
      <c r="O32" s="62"/>
    </row>
    <row r="33" spans="1:15" x14ac:dyDescent="0.3">
      <c r="A33" s="64">
        <f>Startovka!A33</f>
        <v>32</v>
      </c>
      <c r="B33" s="64" t="str">
        <f>Startovka!B33</f>
        <v xml:space="preserve">Dagmar Voldánová </v>
      </c>
      <c r="C33" s="64" t="str">
        <f>Startovka!C33</f>
        <v xml:space="preserve">Ruffi du Royaume de Géane </v>
      </c>
      <c r="D33" s="64" t="str">
        <f>Startovka!D33</f>
        <v xml:space="preserve">Holandský ovčák dlouhosrstý </v>
      </c>
      <c r="E33" s="64" t="str">
        <f>Startovka!E33</f>
        <v>OB1</v>
      </c>
      <c r="F33" s="64" t="str">
        <f>Startovka!I3</f>
        <v>Summer Cup Tachyon</v>
      </c>
      <c r="G33" s="64">
        <f t="shared" si="0"/>
        <v>1</v>
      </c>
      <c r="H33" s="69">
        <f>'32'!D28</f>
        <v>310.5</v>
      </c>
      <c r="I33" s="70" t="str">
        <f>'32'!D29</f>
        <v>Výborně</v>
      </c>
      <c r="J33" s="62"/>
      <c r="K33" s="68" t="str">
        <f t="shared" si="1"/>
        <v xml:space="preserve"> </v>
      </c>
      <c r="L33" s="68">
        <f t="shared" si="2"/>
        <v>310.5</v>
      </c>
      <c r="M33" s="68" t="str">
        <f t="shared" si="3"/>
        <v xml:space="preserve"> </v>
      </c>
      <c r="N33" s="68" t="str">
        <f t="shared" si="4"/>
        <v xml:space="preserve"> </v>
      </c>
      <c r="O33" s="62"/>
    </row>
    <row r="34" spans="1:15" x14ac:dyDescent="0.3">
      <c r="A34" s="64">
        <f>Startovka!A34</f>
        <v>33</v>
      </c>
      <c r="B34" s="64" t="str">
        <f>Startovka!B34</f>
        <v>Michaela Míčová</v>
      </c>
      <c r="C34" s="64" t="str">
        <f>Startovka!C34</f>
        <v xml:space="preserve"> Geraldt Blue Dabbeeco</v>
      </c>
      <c r="D34" s="64" t="str">
        <f>Startovka!D34</f>
        <v>Border kolie</v>
      </c>
      <c r="E34" s="64" t="str">
        <f>Startovka!E34</f>
        <v>OB1</v>
      </c>
      <c r="F34" s="64" t="str">
        <f>Startovka!I3</f>
        <v>Summer Cup Tachyon</v>
      </c>
      <c r="G34" s="65">
        <f t="shared" ref="G34:G51" si="5">IF(E34="OB-Z",_xlfn.RANK.EQ(K34,$K$2:$K$51,0),IF(E34="OB1",_xlfn.RANK.EQ(L34,$L$2:$L$51,0),IF(E34="OB2",_xlfn.RANK.EQ(M34,$M$2:$M$51,0),IF(E34="OB3",_xlfn.RANK.EQ(N34,$N$2:$N$51,0),"neurčeno"))))</f>
        <v>2</v>
      </c>
      <c r="H34" s="66">
        <f>'33'!D28</f>
        <v>294</v>
      </c>
      <c r="I34" s="70" t="str">
        <f>'33'!D29</f>
        <v>Výborně</v>
      </c>
      <c r="J34" s="62"/>
      <c r="K34" s="68" t="str">
        <f t="shared" ref="K34:K51" si="6">IF(E34="OB-Z",(H34)," ")</f>
        <v xml:space="preserve"> </v>
      </c>
      <c r="L34" s="68">
        <f t="shared" ref="L34:L51" si="7">IF(E34="OB1",(H34)," ")</f>
        <v>294</v>
      </c>
      <c r="M34" s="68" t="str">
        <f t="shared" ref="M34:M51" si="8">IF(E34="OB2",(H34)," ")</f>
        <v xml:space="preserve"> </v>
      </c>
      <c r="N34" s="68" t="str">
        <f t="shared" ref="N34:N51" si="9">IF(E34="OB3",(H34)," ")</f>
        <v xml:space="preserve"> </v>
      </c>
      <c r="O34" s="62"/>
    </row>
    <row r="35" spans="1:15" x14ac:dyDescent="0.3">
      <c r="A35" s="64">
        <f>Startovka!A35</f>
        <v>34</v>
      </c>
      <c r="B35" s="64" t="str">
        <f>Startovka!B35</f>
        <v>Jan Smocek</v>
      </c>
      <c r="C35" s="64" t="str">
        <f>Startovka!C35</f>
        <v>Eddy Podman</v>
      </c>
      <c r="D35" s="64" t="str">
        <f>Startovka!D35</f>
        <v>BOM</v>
      </c>
      <c r="E35" s="64" t="str">
        <f>Startovka!E35</f>
        <v>OB1</v>
      </c>
      <c r="F35" s="64" t="str">
        <f>Startovka!I3</f>
        <v>Summer Cup Tachyon</v>
      </c>
      <c r="G35" s="64">
        <f t="shared" si="5"/>
        <v>17</v>
      </c>
      <c r="H35" s="69">
        <f>'34'!D28</f>
        <v>200.5</v>
      </c>
      <c r="I35" s="70" t="str">
        <f>'34'!D29</f>
        <v>Dobře</v>
      </c>
      <c r="J35" s="62"/>
      <c r="K35" s="68" t="str">
        <f t="shared" si="6"/>
        <v xml:space="preserve"> </v>
      </c>
      <c r="L35" s="68">
        <f t="shared" si="7"/>
        <v>200.5</v>
      </c>
      <c r="M35" s="68" t="str">
        <f t="shared" si="8"/>
        <v xml:space="preserve"> </v>
      </c>
      <c r="N35" s="68" t="str">
        <f t="shared" si="9"/>
        <v xml:space="preserve"> </v>
      </c>
      <c r="O35" s="62"/>
    </row>
    <row r="36" spans="1:15" x14ac:dyDescent="0.3">
      <c r="A36" s="64">
        <f>Startovka!A36</f>
        <v>35</v>
      </c>
      <c r="B36" s="64" t="str">
        <f>Startovka!B36</f>
        <v>Jiří Matějka</v>
      </c>
      <c r="C36" s="64" t="str">
        <f>Startovka!C36</f>
        <v>Hilarius Regina canum</v>
      </c>
      <c r="D36" s="64" t="str">
        <f>Startovka!D36</f>
        <v>border kolie</v>
      </c>
      <c r="E36" s="64" t="str">
        <f>Startovka!E36</f>
        <v>OB1</v>
      </c>
      <c r="F36" s="64" t="str">
        <f>Startovka!I3</f>
        <v>Summer Cup Tachyon</v>
      </c>
      <c r="G36" s="65">
        <f t="shared" si="5"/>
        <v>18</v>
      </c>
      <c r="H36" s="66">
        <f>'35'!D28</f>
        <v>0</v>
      </c>
      <c r="I36" s="70" t="str">
        <f>'35'!D29</f>
        <v>Nehodnocen</v>
      </c>
      <c r="J36" s="62"/>
      <c r="K36" s="68" t="str">
        <f t="shared" si="6"/>
        <v xml:space="preserve"> </v>
      </c>
      <c r="L36" s="68">
        <f t="shared" si="7"/>
        <v>0</v>
      </c>
      <c r="M36" s="68" t="str">
        <f t="shared" si="8"/>
        <v xml:space="preserve"> </v>
      </c>
      <c r="N36" s="68" t="str">
        <f t="shared" si="9"/>
        <v xml:space="preserve"> </v>
      </c>
      <c r="O36" s="62"/>
    </row>
    <row r="37" spans="1:15" x14ac:dyDescent="0.3">
      <c r="A37" s="64">
        <f>Startovka!A37</f>
        <v>36</v>
      </c>
      <c r="B37" s="64" t="str">
        <f>Startovka!B37</f>
        <v xml:space="preserve">Nikola Zřídkaveselá </v>
      </c>
      <c r="C37" s="64" t="str">
        <f>Startovka!C37</f>
        <v>Winnie</v>
      </c>
      <c r="D37" s="64" t="str">
        <f>Startovka!D37</f>
        <v>kříženec NO</v>
      </c>
      <c r="E37" s="64" t="str">
        <f>Startovka!E37</f>
        <v>OB1</v>
      </c>
      <c r="F37" s="64" t="str">
        <f>Startovka!I3</f>
        <v>Summer Cup Tachyon</v>
      </c>
      <c r="G37" s="64">
        <f t="shared" si="5"/>
        <v>3</v>
      </c>
      <c r="H37" s="69">
        <f>'36'!D28</f>
        <v>286</v>
      </c>
      <c r="I37" s="70" t="str">
        <f>'36'!D29</f>
        <v>Výborně</v>
      </c>
      <c r="J37" s="62"/>
      <c r="K37" s="68" t="str">
        <f t="shared" si="6"/>
        <v xml:space="preserve"> </v>
      </c>
      <c r="L37" s="68">
        <f t="shared" si="7"/>
        <v>286</v>
      </c>
      <c r="M37" s="68" t="str">
        <f t="shared" si="8"/>
        <v xml:space="preserve"> </v>
      </c>
      <c r="N37" s="68" t="str">
        <f t="shared" si="9"/>
        <v xml:space="preserve"> </v>
      </c>
      <c r="O37" s="62"/>
    </row>
    <row r="38" spans="1:15" x14ac:dyDescent="0.3">
      <c r="A38" s="64">
        <f>Startovka!A38</f>
        <v>37</v>
      </c>
      <c r="B38" s="64" t="str">
        <f>Startovka!B38</f>
        <v>Michaela Sibova</v>
      </c>
      <c r="C38" s="64" t="str">
        <f>Startovka!C38</f>
        <v>Eros de Alphaville Bohemia</v>
      </c>
      <c r="D38" s="64" t="str">
        <f>Startovka!D38</f>
        <v>Belgicky ovcak Malinois</v>
      </c>
      <c r="E38" s="64" t="str">
        <f>Startovka!E38</f>
        <v>OB1</v>
      </c>
      <c r="F38" s="64" t="str">
        <f>Startovka!I3</f>
        <v>Summer Cup Tachyon</v>
      </c>
      <c r="G38" s="65">
        <f t="shared" si="5"/>
        <v>10</v>
      </c>
      <c r="H38" s="66">
        <f>'37'!D28</f>
        <v>247</v>
      </c>
      <c r="I38" s="70" t="str">
        <f>'37'!D29</f>
        <v>Velmi dobře</v>
      </c>
      <c r="J38" s="62"/>
      <c r="K38" s="68" t="str">
        <f t="shared" si="6"/>
        <v xml:space="preserve"> </v>
      </c>
      <c r="L38" s="68">
        <f t="shared" si="7"/>
        <v>247</v>
      </c>
      <c r="M38" s="68" t="str">
        <f t="shared" si="8"/>
        <v xml:space="preserve"> </v>
      </c>
      <c r="N38" s="68" t="str">
        <f t="shared" si="9"/>
        <v xml:space="preserve"> </v>
      </c>
      <c r="O38" s="62"/>
    </row>
    <row r="39" spans="1:15" x14ac:dyDescent="0.3">
      <c r="A39" s="64">
        <f>Startovka!A39</f>
        <v>38</v>
      </c>
      <c r="B39" s="64" t="str">
        <f>Startovka!B39</f>
        <v>Jana Vyžďurová</v>
      </c>
      <c r="C39" s="64" t="str">
        <f>Startovka!C39</f>
        <v>Hapines Black Dabbeeco</v>
      </c>
      <c r="D39" s="64" t="str">
        <f>Startovka!D39</f>
        <v>Border Collie</v>
      </c>
      <c r="E39" s="64" t="str">
        <f>Startovka!E39</f>
        <v>OB1</v>
      </c>
      <c r="F39" s="64" t="str">
        <f>Startovka!I3</f>
        <v>Summer Cup Tachyon</v>
      </c>
      <c r="G39" s="64">
        <f t="shared" si="5"/>
        <v>14</v>
      </c>
      <c r="H39" s="69">
        <f>'38'!D28</f>
        <v>212.5</v>
      </c>
      <c r="I39" s="70" t="str">
        <f>'38'!D29</f>
        <v>Dobře</v>
      </c>
      <c r="J39" s="62"/>
      <c r="K39" s="68" t="str">
        <f t="shared" si="6"/>
        <v xml:space="preserve"> </v>
      </c>
      <c r="L39" s="68">
        <f t="shared" si="7"/>
        <v>212.5</v>
      </c>
      <c r="M39" s="68" t="str">
        <f t="shared" si="8"/>
        <v xml:space="preserve"> </v>
      </c>
      <c r="N39" s="68" t="str">
        <f t="shared" si="9"/>
        <v xml:space="preserve"> </v>
      </c>
      <c r="O39" s="62"/>
    </row>
    <row r="40" spans="1:15" x14ac:dyDescent="0.3">
      <c r="A40" s="64">
        <f>Startovka!A40</f>
        <v>39</v>
      </c>
      <c r="B40" s="64" t="str">
        <f>Startovka!B40</f>
        <v xml:space="preserve">Denisa Kučerová </v>
      </c>
      <c r="C40" s="64" t="str">
        <f>Startovka!C40</f>
        <v xml:space="preserve">Akim from Edge of Paradise </v>
      </c>
      <c r="D40" s="64" t="str">
        <f>Startovka!D40</f>
        <v xml:space="preserve">BOC </v>
      </c>
      <c r="E40" s="64" t="str">
        <f>Startovka!E40</f>
        <v>OB1</v>
      </c>
      <c r="F40" s="64" t="str">
        <f>Startovka!I3</f>
        <v>Summer Cup Tachyon</v>
      </c>
      <c r="G40" s="65">
        <f t="shared" si="5"/>
        <v>7</v>
      </c>
      <c r="H40" s="66">
        <f>'39'!D28</f>
        <v>256.5</v>
      </c>
      <c r="I40" s="70" t="str">
        <f>'39'!D29</f>
        <v>Výborně</v>
      </c>
      <c r="J40" s="62"/>
      <c r="K40" s="68" t="str">
        <f t="shared" si="6"/>
        <v xml:space="preserve"> </v>
      </c>
      <c r="L40" s="68">
        <f t="shared" si="7"/>
        <v>256.5</v>
      </c>
      <c r="M40" s="68" t="str">
        <f t="shared" si="8"/>
        <v xml:space="preserve"> </v>
      </c>
      <c r="N40" s="68" t="str">
        <f t="shared" si="9"/>
        <v xml:space="preserve"> </v>
      </c>
      <c r="O40" s="62"/>
    </row>
    <row r="41" spans="1:15" x14ac:dyDescent="0.3">
      <c r="A41" s="64">
        <f>Startovka!A41</f>
        <v>40</v>
      </c>
      <c r="B41" s="64" t="str">
        <f>Startovka!B41</f>
        <v xml:space="preserve">Natálie Jičínská </v>
      </c>
      <c r="C41" s="64" t="str">
        <f>Startovka!C41</f>
        <v>Dexxie From Tasmanian Devils</v>
      </c>
      <c r="D41" s="64" t="str">
        <f>Startovka!D41</f>
        <v>Belgický ovčák - Malinois</v>
      </c>
      <c r="E41" s="64" t="str">
        <f>Startovka!E41</f>
        <v>OB1</v>
      </c>
      <c r="F41" s="64" t="str">
        <f>Startovka!I3</f>
        <v>Summer Cup Tachyon</v>
      </c>
      <c r="G41" s="64">
        <f t="shared" si="5"/>
        <v>4</v>
      </c>
      <c r="H41" s="69">
        <f>'40'!D28</f>
        <v>279.5</v>
      </c>
      <c r="I41" s="70" t="str">
        <f>'40'!D29</f>
        <v>Výborně</v>
      </c>
      <c r="J41" s="62"/>
      <c r="K41" s="68" t="str">
        <f t="shared" si="6"/>
        <v xml:space="preserve"> </v>
      </c>
      <c r="L41" s="68">
        <f t="shared" si="7"/>
        <v>279.5</v>
      </c>
      <c r="M41" s="68" t="str">
        <f t="shared" si="8"/>
        <v xml:space="preserve"> </v>
      </c>
      <c r="N41" s="68" t="str">
        <f t="shared" si="9"/>
        <v xml:space="preserve"> </v>
      </c>
      <c r="O41" s="62"/>
    </row>
    <row r="42" spans="1:15" x14ac:dyDescent="0.3">
      <c r="A42" s="64">
        <f>Startovka!A42</f>
        <v>41</v>
      </c>
      <c r="B42" s="64" t="str">
        <f>Startovka!B42</f>
        <v>Jan Smocek</v>
      </c>
      <c r="C42" s="64" t="str">
        <f>Startovka!C42</f>
        <v>Bohemia Brut Pink Edition</v>
      </c>
      <c r="D42" s="64" t="str">
        <f>Startovka!D42</f>
        <v>BOC</v>
      </c>
      <c r="E42" s="64" t="str">
        <f>Startovka!E42</f>
        <v>OB1</v>
      </c>
      <c r="F42" s="64" t="str">
        <f>Startovka!I3</f>
        <v>Summer Cup Tachyon</v>
      </c>
      <c r="G42" s="65">
        <f t="shared" si="5"/>
        <v>12</v>
      </c>
      <c r="H42" s="66">
        <f>'41'!D28</f>
        <v>239</v>
      </c>
      <c r="I42" s="70" t="str">
        <f>'41'!D29</f>
        <v>Velmi dobře</v>
      </c>
      <c r="J42" s="62"/>
      <c r="K42" s="68" t="str">
        <f t="shared" si="6"/>
        <v xml:space="preserve"> </v>
      </c>
      <c r="L42" s="68">
        <f t="shared" si="7"/>
        <v>239</v>
      </c>
      <c r="M42" s="68" t="str">
        <f t="shared" si="8"/>
        <v xml:space="preserve"> </v>
      </c>
      <c r="N42" s="68" t="str">
        <f t="shared" si="9"/>
        <v xml:space="preserve"> </v>
      </c>
      <c r="O42" s="62"/>
    </row>
    <row r="43" spans="1:15" x14ac:dyDescent="0.3">
      <c r="A43" s="64">
        <f>Startovka!A43</f>
        <v>42</v>
      </c>
      <c r="B43" s="64" t="str">
        <f>Startovka!B43</f>
        <v>Jana Nagyová</v>
      </c>
      <c r="C43" s="64" t="str">
        <f>Startovka!C43</f>
        <v>Vochi Wonder Woman Fallcat</v>
      </c>
      <c r="D43" s="64" t="str">
        <f>Startovka!D43</f>
        <v>Australský ovčák</v>
      </c>
      <c r="E43" s="64" t="str">
        <f>Startovka!E43</f>
        <v>OB1</v>
      </c>
      <c r="F43" s="64" t="str">
        <f>Startovka!I3</f>
        <v>Summer Cup Tachyon</v>
      </c>
      <c r="G43" s="64">
        <f t="shared" si="5"/>
        <v>15</v>
      </c>
      <c r="H43" s="69">
        <f>'42'!D28</f>
        <v>209</v>
      </c>
      <c r="I43" s="70" t="str">
        <f>'42'!D29</f>
        <v>Dobře</v>
      </c>
      <c r="J43" s="62"/>
      <c r="K43" s="68" t="str">
        <f t="shared" si="6"/>
        <v xml:space="preserve"> </v>
      </c>
      <c r="L43" s="68">
        <f t="shared" si="7"/>
        <v>209</v>
      </c>
      <c r="M43" s="68" t="str">
        <f t="shared" si="8"/>
        <v xml:space="preserve"> </v>
      </c>
      <c r="N43" s="68" t="str">
        <f t="shared" si="9"/>
        <v xml:space="preserve"> </v>
      </c>
      <c r="O43" s="62"/>
    </row>
    <row r="44" spans="1:15" x14ac:dyDescent="0.3">
      <c r="A44" s="64">
        <f>Startovka!A44</f>
        <v>43</v>
      </c>
      <c r="B44" s="64" t="str">
        <f>Startovka!B44</f>
        <v xml:space="preserve">Simons Náhlík </v>
      </c>
      <c r="C44" s="64" t="str">
        <f>Startovka!C44</f>
        <v xml:space="preserve">Azure Sky </v>
      </c>
      <c r="D44" s="64" t="str">
        <f>Startovka!D44</f>
        <v>Australský ovčák</v>
      </c>
      <c r="E44" s="64" t="str">
        <f>Startovka!E44</f>
        <v>OB1</v>
      </c>
      <c r="F44" s="64" t="str">
        <f>Startovka!I3</f>
        <v>Summer Cup Tachyon</v>
      </c>
      <c r="G44" s="65">
        <f t="shared" si="5"/>
        <v>8</v>
      </c>
      <c r="H44" s="66">
        <f>'43'!D28</f>
        <v>251</v>
      </c>
      <c r="I44" s="70" t="str">
        <f>'43'!D29</f>
        <v>Velmi dobře</v>
      </c>
      <c r="J44" s="62"/>
      <c r="K44" s="68" t="str">
        <f t="shared" si="6"/>
        <v xml:space="preserve"> </v>
      </c>
      <c r="L44" s="68">
        <f t="shared" si="7"/>
        <v>251</v>
      </c>
      <c r="M44" s="68" t="str">
        <f t="shared" si="8"/>
        <v xml:space="preserve"> </v>
      </c>
      <c r="N44" s="68" t="str">
        <f t="shared" si="9"/>
        <v xml:space="preserve"> </v>
      </c>
      <c r="O44" s="62"/>
    </row>
    <row r="45" spans="1:15" x14ac:dyDescent="0.3">
      <c r="A45" s="64">
        <f>Startovka!A45</f>
        <v>44</v>
      </c>
      <c r="B45" s="64" t="str">
        <f>Startovka!B45</f>
        <v>Jana Gaborová</v>
      </c>
      <c r="C45" s="64" t="str">
        <f>Startovka!C45</f>
        <v>Aris Pilsen Pretzel</v>
      </c>
      <c r="D45" s="64" t="str">
        <f>Startovka!D45</f>
        <v>SBT</v>
      </c>
      <c r="E45" s="64" t="str">
        <f>Startovka!E45</f>
        <v>OB1</v>
      </c>
      <c r="F45" s="64" t="str">
        <f>Startovka!I3</f>
        <v>Summer Cup Tachyon</v>
      </c>
      <c r="G45" s="64">
        <f t="shared" si="5"/>
        <v>13</v>
      </c>
      <c r="H45" s="69">
        <f>'44'!D28</f>
        <v>232</v>
      </c>
      <c r="I45" s="70" t="str">
        <f>'44'!D29</f>
        <v>Velmi dobře</v>
      </c>
      <c r="J45" s="62"/>
      <c r="K45" s="68" t="str">
        <f t="shared" si="6"/>
        <v xml:space="preserve"> </v>
      </c>
      <c r="L45" s="68">
        <f t="shared" si="7"/>
        <v>232</v>
      </c>
      <c r="M45" s="68" t="str">
        <f t="shared" si="8"/>
        <v xml:space="preserve"> </v>
      </c>
      <c r="N45" s="68" t="str">
        <f t="shared" si="9"/>
        <v xml:space="preserve"> </v>
      </c>
      <c r="O45" s="62"/>
    </row>
    <row r="46" spans="1:15" x14ac:dyDescent="0.3">
      <c r="A46" s="64">
        <f>Startovka!A46</f>
        <v>45</v>
      </c>
      <c r="B46" s="64" t="str">
        <f>Startovka!B46</f>
        <v>Lenka Švondrová</v>
      </c>
      <c r="C46" s="64" t="str">
        <f>Startovka!C46</f>
        <v>Abbey-Gail z Městeckého mlýna</v>
      </c>
      <c r="D46" s="64" t="str">
        <f>Startovka!D46</f>
        <v>manchester teriér</v>
      </c>
      <c r="E46" s="64" t="str">
        <f>Startovka!E46</f>
        <v>OB1</v>
      </c>
      <c r="F46" s="64" t="str">
        <f>Startovka!I3</f>
        <v>Summer Cup Tachyon</v>
      </c>
      <c r="G46" s="65">
        <f t="shared" si="5"/>
        <v>6</v>
      </c>
      <c r="H46" s="66">
        <f>'45'!D28</f>
        <v>265</v>
      </c>
      <c r="I46" s="70" t="str">
        <f>'45'!D29</f>
        <v>Výborně</v>
      </c>
      <c r="J46" s="62"/>
      <c r="K46" s="68" t="str">
        <f t="shared" si="6"/>
        <v xml:space="preserve"> </v>
      </c>
      <c r="L46" s="68">
        <f t="shared" si="7"/>
        <v>265</v>
      </c>
      <c r="M46" s="68" t="str">
        <f t="shared" si="8"/>
        <v xml:space="preserve"> </v>
      </c>
      <c r="N46" s="68" t="str">
        <f t="shared" si="9"/>
        <v xml:space="preserve"> </v>
      </c>
      <c r="O46" s="62"/>
    </row>
    <row r="47" spans="1:15" x14ac:dyDescent="0.3">
      <c r="A47" s="64">
        <f>Startovka!A47</f>
        <v>46</v>
      </c>
      <c r="B47" s="64" t="str">
        <f>Startovka!B47</f>
        <v>Petra Šnicerová</v>
      </c>
      <c r="C47" s="64" t="str">
        <f>Startovka!C47</f>
        <v>Hopeful Humprey Silver Needles</v>
      </c>
      <c r="D47" s="64" t="str">
        <f>Startovka!D47</f>
        <v>Kavalí King Charles španěl</v>
      </c>
      <c r="E47" s="64" t="str">
        <f>Startovka!E47</f>
        <v>OB1</v>
      </c>
      <c r="F47" s="64" t="str">
        <f>Startovka!I3</f>
        <v>Summer Cup Tachyon</v>
      </c>
      <c r="G47" s="64">
        <f t="shared" si="5"/>
        <v>16</v>
      </c>
      <c r="H47" s="69">
        <f>'46'!D28</f>
        <v>204</v>
      </c>
      <c r="I47" s="70" t="str">
        <f>'46'!D29</f>
        <v>Dobře</v>
      </c>
      <c r="J47" s="62"/>
      <c r="K47" s="68" t="str">
        <f t="shared" si="6"/>
        <v xml:space="preserve"> </v>
      </c>
      <c r="L47" s="68">
        <f t="shared" si="7"/>
        <v>204</v>
      </c>
      <c r="M47" s="68" t="str">
        <f t="shared" si="8"/>
        <v xml:space="preserve"> </v>
      </c>
      <c r="N47" s="68" t="str">
        <f t="shared" si="9"/>
        <v xml:space="preserve"> </v>
      </c>
      <c r="O47" s="62"/>
    </row>
    <row r="48" spans="1:15" x14ac:dyDescent="0.3">
      <c r="A48" s="64">
        <f>Startovka!A48</f>
        <v>47</v>
      </c>
      <c r="B48" s="64" t="str">
        <f>Startovka!B48</f>
        <v>Kateřina Uriková</v>
      </c>
      <c r="C48" s="64" t="str">
        <f>Startovka!C48</f>
        <v xml:space="preserve">Desire To Sin My Divines </v>
      </c>
      <c r="D48" s="64" t="str">
        <f>Startovka!D48</f>
        <v>SBT</v>
      </c>
      <c r="E48" s="64" t="str">
        <f>Startovka!E48</f>
        <v>OB1</v>
      </c>
      <c r="F48" s="64" t="str">
        <f>Startovka!I3</f>
        <v>Summer Cup Tachyon</v>
      </c>
      <c r="G48" s="65">
        <f t="shared" si="5"/>
        <v>11</v>
      </c>
      <c r="H48" s="66">
        <f>'47'!D28</f>
        <v>244</v>
      </c>
      <c r="I48" s="70" t="str">
        <f>'47'!D29</f>
        <v>Velmi dobře</v>
      </c>
      <c r="J48" s="62"/>
      <c r="K48" s="68" t="str">
        <f t="shared" si="6"/>
        <v xml:space="preserve"> </v>
      </c>
      <c r="L48" s="68">
        <f t="shared" si="7"/>
        <v>244</v>
      </c>
      <c r="M48" s="68" t="str">
        <f t="shared" si="8"/>
        <v xml:space="preserve"> </v>
      </c>
      <c r="N48" s="68" t="str">
        <f t="shared" si="9"/>
        <v xml:space="preserve"> </v>
      </c>
      <c r="O48" s="62"/>
    </row>
    <row r="49" spans="1:15" x14ac:dyDescent="0.3">
      <c r="A49" s="64">
        <f>Startovka!A49</f>
        <v>0</v>
      </c>
      <c r="B49" s="64">
        <f>Startovka!B49</f>
        <v>0</v>
      </c>
      <c r="C49" s="64">
        <f>Startovka!C49</f>
        <v>0</v>
      </c>
      <c r="D49" s="64">
        <f>Startovka!D49</f>
        <v>0</v>
      </c>
      <c r="E49" s="64">
        <f>Startovka!E49</f>
        <v>0</v>
      </c>
      <c r="F49" s="64" t="str">
        <f>Startovka!I3</f>
        <v>Summer Cup Tachyon</v>
      </c>
      <c r="G49" s="64" t="str">
        <f t="shared" si="5"/>
        <v>neurčeno</v>
      </c>
      <c r="H49" s="69" t="e">
        <f>'48'!D28</f>
        <v>#VALUE!</v>
      </c>
      <c r="I49" s="70" t="e">
        <f>'48'!D29</f>
        <v>#VALUE!</v>
      </c>
      <c r="J49" s="62"/>
      <c r="K49" s="68" t="str">
        <f t="shared" si="6"/>
        <v xml:space="preserve"> </v>
      </c>
      <c r="L49" s="68" t="str">
        <f t="shared" si="7"/>
        <v xml:space="preserve"> </v>
      </c>
      <c r="M49" s="68" t="str">
        <f t="shared" si="8"/>
        <v xml:space="preserve"> </v>
      </c>
      <c r="N49" s="68" t="str">
        <f t="shared" si="9"/>
        <v xml:space="preserve"> </v>
      </c>
      <c r="O49" s="62"/>
    </row>
    <row r="50" spans="1:15" x14ac:dyDescent="0.3">
      <c r="A50" s="64">
        <f>Startovka!A50</f>
        <v>0</v>
      </c>
      <c r="B50" s="64">
        <f>Startovka!B50</f>
        <v>0</v>
      </c>
      <c r="C50" s="64">
        <f>Startovka!C50</f>
        <v>0</v>
      </c>
      <c r="D50" s="64">
        <f>Startovka!D50</f>
        <v>0</v>
      </c>
      <c r="E50" s="64">
        <f>Startovka!E50</f>
        <v>0</v>
      </c>
      <c r="F50" s="64" t="str">
        <f>Startovka!I3</f>
        <v>Summer Cup Tachyon</v>
      </c>
      <c r="G50" s="65" t="str">
        <f t="shared" si="5"/>
        <v>neurčeno</v>
      </c>
      <c r="H50" s="66" t="e">
        <f>'49'!D28</f>
        <v>#VALUE!</v>
      </c>
      <c r="I50" s="70" t="e">
        <f>'49'!D29</f>
        <v>#VALUE!</v>
      </c>
      <c r="J50" s="62"/>
      <c r="K50" s="68" t="str">
        <f t="shared" si="6"/>
        <v xml:space="preserve"> </v>
      </c>
      <c r="L50" s="68" t="str">
        <f t="shared" si="7"/>
        <v xml:space="preserve"> </v>
      </c>
      <c r="M50" s="68" t="str">
        <f t="shared" si="8"/>
        <v xml:space="preserve"> </v>
      </c>
      <c r="N50" s="68" t="str">
        <f t="shared" si="9"/>
        <v xml:space="preserve"> </v>
      </c>
      <c r="O50" s="62"/>
    </row>
    <row r="51" spans="1:15" x14ac:dyDescent="0.3">
      <c r="A51" s="64">
        <f>Startovka!A51</f>
        <v>0</v>
      </c>
      <c r="B51" s="64">
        <f>Startovka!B51</f>
        <v>0</v>
      </c>
      <c r="C51" s="64">
        <f>Startovka!C51</f>
        <v>0</v>
      </c>
      <c r="D51" s="64">
        <f>Startovka!D51</f>
        <v>0</v>
      </c>
      <c r="E51" s="64">
        <f>Startovka!E51</f>
        <v>0</v>
      </c>
      <c r="F51" s="64" t="str">
        <f>Startovka!I3</f>
        <v>Summer Cup Tachyon</v>
      </c>
      <c r="G51" s="64" t="str">
        <f t="shared" si="5"/>
        <v>neurčeno</v>
      </c>
      <c r="H51" s="69" t="e">
        <f>'50'!D28</f>
        <v>#VALUE!</v>
      </c>
      <c r="I51" s="70" t="e">
        <f>'50'!D29</f>
        <v>#VALUE!</v>
      </c>
      <c r="J51" s="62"/>
      <c r="K51" s="68" t="str">
        <f t="shared" si="6"/>
        <v xml:space="preserve"> </v>
      </c>
      <c r="L51" s="68" t="str">
        <f t="shared" si="7"/>
        <v xml:space="preserve"> </v>
      </c>
      <c r="M51" s="68" t="str">
        <f t="shared" si="8"/>
        <v xml:space="preserve"> </v>
      </c>
      <c r="N51" s="68" t="str">
        <f t="shared" si="9"/>
        <v xml:space="preserve"> </v>
      </c>
      <c r="O51" s="62"/>
    </row>
  </sheetData>
  <conditionalFormatting sqref="A2:I51">
    <cfRule type="expression" priority="2">
      <formula>$E2:$E52="OB1"</formula>
    </cfRule>
    <cfRule type="expression" priority="3">
      <formula>$E2:$E52="OB2"</formula>
    </cfRule>
    <cfRule type="expression" priority="4">
      <formula>$E2:$E52="OB3"</formula>
    </cfRule>
    <cfRule type="expression" priority="5">
      <formula>$E2:$E52="OB-Z"</formula>
    </cfRule>
  </conditionalFormatting>
  <pageMargins left="0.7" right="0.7" top="1.1812499999999999" bottom="1.1812499999999999" header="0.51180555555555496" footer="0.51180555555555496"/>
  <pageSetup paperSize="9" firstPageNumber="0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J36"/>
  <sheetViews>
    <sheetView view="pageBreakPreview" topLeftCell="A3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Startovka!B28</f>
        <v>Michaela Míčová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Startovka!C28</f>
        <v xml:space="preserve">Acey-Ducey Zip Zap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Startovka!D28</f>
        <v>BOC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Startovka!A28</f>
        <v>27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Startovka!E28</f>
        <v>OB3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Výsledky!G28</f>
        <v>1</v>
      </c>
      <c r="D14" s="96" t="str">
        <f>IF(C13="OB3","Žlutá karta"," ")</f>
        <v>Žlutá karta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2</v>
      </c>
      <c r="G18" s="90">
        <f>IF(E17="není",H18,I18)</f>
        <v>20</v>
      </c>
      <c r="H18" s="91">
        <f t="shared" ref="H18:H27" si="0">SUM(D18*F18)</f>
        <v>20</v>
      </c>
      <c r="I18" s="91">
        <f t="shared" ref="I18:I27" si="1">SUM(((D18+E18)*F18)/2)</f>
        <v>10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Odložení vleže ve skupině a přivolání</v>
      </c>
      <c r="D19" s="93">
        <v>10</v>
      </c>
      <c r="E19" s="88"/>
      <c r="F19" s="89">
        <f>IF(C13="OB-Z",Cviky!C4,IF(C13="OB1",Cviky!G4,IF(C13="OB2",Cviky!K4,IF(C13="OB3",Cviky!O4," "))))</f>
        <v>2</v>
      </c>
      <c r="G19" s="90">
        <f>IF(E17="není",H19,I19)</f>
        <v>20</v>
      </c>
      <c r="H19" s="91">
        <f t="shared" si="0"/>
        <v>20</v>
      </c>
      <c r="I19" s="91">
        <f t="shared" si="1"/>
        <v>10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 do stoje/sedu/lehu</v>
      </c>
      <c r="D20" s="93">
        <v>9.5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28.5</v>
      </c>
      <c r="H20" s="91">
        <f t="shared" si="0"/>
        <v>28.5</v>
      </c>
      <c r="I20" s="91">
        <f t="shared" si="1"/>
        <v>14.25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Vyslání do čtverce, položení a přivolání</v>
      </c>
      <c r="D21" s="93">
        <v>9.5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38</v>
      </c>
      <c r="H21" s="91">
        <f t="shared" si="0"/>
        <v>38</v>
      </c>
      <c r="I21" s="91">
        <f t="shared" si="1"/>
        <v>19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Chůze u nohy</v>
      </c>
      <c r="D22" s="93">
        <v>9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36</v>
      </c>
      <c r="H22" s="91">
        <f t="shared" si="0"/>
        <v>36</v>
      </c>
      <c r="I22" s="91">
        <f t="shared" si="1"/>
        <v>18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a přivolání</v>
      </c>
      <c r="D23" s="93">
        <v>9.5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28.5</v>
      </c>
      <c r="H23" s="91">
        <f t="shared" si="0"/>
        <v>28.5</v>
      </c>
      <c r="I23" s="91">
        <f t="shared" si="1"/>
        <v>14.25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Ovladatelnost na dálku</v>
      </c>
      <c r="D24" s="93">
        <v>8.5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34</v>
      </c>
      <c r="H24" s="91">
        <f t="shared" si="0"/>
        <v>34</v>
      </c>
      <c r="I24" s="91">
        <f t="shared" si="1"/>
        <v>17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Směrový aport</v>
      </c>
      <c r="D25" s="93">
        <v>6.5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19.5</v>
      </c>
      <c r="H25" s="91">
        <f t="shared" si="0"/>
        <v>19.5</v>
      </c>
      <c r="I25" s="91">
        <f t="shared" si="1"/>
        <v>9.75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Pachová identifikace a aport</v>
      </c>
      <c r="D26" s="93">
        <v>10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30</v>
      </c>
      <c r="H26" s="91">
        <f t="shared" si="0"/>
        <v>30</v>
      </c>
      <c r="I26" s="91">
        <f t="shared" si="1"/>
        <v>15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Vyslání okolo skupiny kuželů/barelu, zastavení, aport a skok přes překážku</v>
      </c>
      <c r="D27" s="93">
        <v>8</v>
      </c>
      <c r="E27" s="88"/>
      <c r="F27" s="89">
        <f>IF(C13="OB-Z",Cviky!C12,IF(C13="OB1",Cviky!G12,IF(C13="OB2",Cviky!K12,IF(C13="OB3",Cviky!O12," "))))</f>
        <v>4</v>
      </c>
      <c r="G27" s="90">
        <f>IF(E17="není",H27,I27)</f>
        <v>32</v>
      </c>
      <c r="H27" s="91">
        <f t="shared" si="0"/>
        <v>32</v>
      </c>
      <c r="I27" s="91">
        <f t="shared" si="1"/>
        <v>16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286.5</v>
      </c>
      <c r="E28" s="98"/>
      <c r="F28" s="98"/>
      <c r="G28" s="98"/>
      <c r="H28" s="91">
        <f>SUM(G18:G27)</f>
        <v>286.5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J36"/>
  <sheetViews>
    <sheetView view="pageBreakPreview" topLeftCell="A4" zoomScaleNormal="100" workbookViewId="0">
      <selection activeCell="N32" sqref="N32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Startovka!B29</f>
        <v>Katerina Urikova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Startovka!C29</f>
        <v xml:space="preserve">Alive Miracle My Divines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Startovka!D29</f>
        <v xml:space="preserve">Sbt 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Startovka!A29</f>
        <v>28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Startovka!E29</f>
        <v>OB3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Výsledky!G29</f>
        <v>5</v>
      </c>
      <c r="D14" s="96" t="str">
        <f>IF(C13="OB3","Žlutá karta"," ")</f>
        <v>Žlutá karta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9.5</v>
      </c>
      <c r="E18" s="88"/>
      <c r="F18" s="89">
        <f>IF(C13="OB-Z",Cviky!C3,IF(C13="OB1",Cviky!G3,IF(C13="OB2",Cviky!K3,IF(C13="OB3",Cviky!O3," "))))</f>
        <v>2</v>
      </c>
      <c r="G18" s="90">
        <f>IF(E17="není",H18,I18)</f>
        <v>19</v>
      </c>
      <c r="H18" s="91">
        <f t="shared" ref="H18:H27" si="0">SUM(D18*F18)</f>
        <v>19</v>
      </c>
      <c r="I18" s="91">
        <f t="shared" ref="I18:I27" si="1">SUM(((D18+E18)*F18)/2)</f>
        <v>9.5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Odložení vleže ve skupině a přivolání</v>
      </c>
      <c r="D19" s="93">
        <v>8</v>
      </c>
      <c r="E19" s="88"/>
      <c r="F19" s="89">
        <f>IF(C13="OB-Z",Cviky!C4,IF(C13="OB1",Cviky!G4,IF(C13="OB2",Cviky!K4,IF(C13="OB3",Cviky!O4," "))))</f>
        <v>2</v>
      </c>
      <c r="G19" s="90">
        <f>IF(E17="není",H19,I19)</f>
        <v>16</v>
      </c>
      <c r="H19" s="91">
        <f t="shared" si="0"/>
        <v>16</v>
      </c>
      <c r="I19" s="91">
        <f t="shared" si="1"/>
        <v>8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 do stoje/sedu/lehu</v>
      </c>
      <c r="D20" s="93">
        <v>7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21</v>
      </c>
      <c r="H20" s="91">
        <f t="shared" si="0"/>
        <v>21</v>
      </c>
      <c r="I20" s="91">
        <f t="shared" si="1"/>
        <v>10.5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Vyslání do čtverce, položení a přivolání</v>
      </c>
      <c r="D21" s="93">
        <v>8.5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34</v>
      </c>
      <c r="H21" s="91">
        <f t="shared" si="0"/>
        <v>34</v>
      </c>
      <c r="I21" s="91">
        <f t="shared" si="1"/>
        <v>17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Chůze u nohy</v>
      </c>
      <c r="D22" s="93">
        <v>6.5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26</v>
      </c>
      <c r="H22" s="91">
        <f t="shared" si="0"/>
        <v>26</v>
      </c>
      <c r="I22" s="91">
        <f t="shared" si="1"/>
        <v>13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a přivolání</v>
      </c>
      <c r="D23" s="93">
        <v>9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27</v>
      </c>
      <c r="H23" s="91">
        <f t="shared" si="0"/>
        <v>27</v>
      </c>
      <c r="I23" s="91">
        <f t="shared" si="1"/>
        <v>13.5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Ovladatelnost na dálku</v>
      </c>
      <c r="D24" s="93">
        <v>7.5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30</v>
      </c>
      <c r="H24" s="91">
        <f t="shared" si="0"/>
        <v>30</v>
      </c>
      <c r="I24" s="91">
        <f t="shared" si="1"/>
        <v>15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Směrový aport</v>
      </c>
      <c r="D25" s="93">
        <v>8.5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25.5</v>
      </c>
      <c r="H25" s="91">
        <f t="shared" si="0"/>
        <v>25.5</v>
      </c>
      <c r="I25" s="91">
        <f t="shared" si="1"/>
        <v>12.75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Pachová identifikace a aport</v>
      </c>
      <c r="D26" s="93">
        <v>9.5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28.5</v>
      </c>
      <c r="H26" s="91">
        <f t="shared" si="0"/>
        <v>28.5</v>
      </c>
      <c r="I26" s="91">
        <f t="shared" si="1"/>
        <v>14.25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Vyslání okolo skupiny kuželů/barelu, zastavení, aport a skok přes překážku</v>
      </c>
      <c r="D27" s="93">
        <v>7</v>
      </c>
      <c r="E27" s="88"/>
      <c r="F27" s="89">
        <f>IF(C13="OB-Z",Cviky!C12,IF(C13="OB1",Cviky!G12,IF(C13="OB2",Cviky!K12,IF(C13="OB3",Cviky!O12," "))))</f>
        <v>4</v>
      </c>
      <c r="G27" s="90">
        <f>IF(E17="není",H27,I27)</f>
        <v>28</v>
      </c>
      <c r="H27" s="91">
        <f t="shared" si="0"/>
        <v>28</v>
      </c>
      <c r="I27" s="91">
        <f t="shared" si="1"/>
        <v>14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255</v>
      </c>
      <c r="E28" s="98"/>
      <c r="F28" s="98"/>
      <c r="G28" s="98"/>
      <c r="H28" s="91">
        <f>SUM(G18:G27)</f>
        <v>255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J36"/>
  <sheetViews>
    <sheetView view="pageBreakPreview" topLeftCell="A3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Startovka!B30</f>
        <v>Jakub Šmerda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Startovka!C30</f>
        <v>Arnika Strakatá packa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Startovka!D30</f>
        <v>Český strakatý pes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Startovka!A30</f>
        <v>29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Startovka!E30</f>
        <v>OB3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Výsledky!G30</f>
        <v>7</v>
      </c>
      <c r="D14" s="96" t="str">
        <f>IF(C13="OB3","Žlutá karta"," ")</f>
        <v>Žlutá karta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2</v>
      </c>
      <c r="G18" s="90">
        <f>IF(E17="není",H18,I18)</f>
        <v>20</v>
      </c>
      <c r="H18" s="91">
        <f t="shared" ref="H18:H27" si="0">SUM(D18*F18)</f>
        <v>20</v>
      </c>
      <c r="I18" s="91">
        <f t="shared" ref="I18:I27" si="1">SUM(((D18+E18)*F18)/2)</f>
        <v>10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Odložení vleže ve skupině a přivolání</v>
      </c>
      <c r="D19" s="93">
        <v>6</v>
      </c>
      <c r="E19" s="88"/>
      <c r="F19" s="89">
        <f>IF(C13="OB-Z",Cviky!C4,IF(C13="OB1",Cviky!G4,IF(C13="OB2",Cviky!K4,IF(C13="OB3",Cviky!O4," "))))</f>
        <v>2</v>
      </c>
      <c r="G19" s="90">
        <f>IF(E17="není",H19,I19)</f>
        <v>12</v>
      </c>
      <c r="H19" s="91">
        <f t="shared" si="0"/>
        <v>12</v>
      </c>
      <c r="I19" s="91">
        <f t="shared" si="1"/>
        <v>6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 do stoje/sedu/lehu</v>
      </c>
      <c r="D20" s="93">
        <v>6.5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19.5</v>
      </c>
      <c r="H20" s="91">
        <f t="shared" si="0"/>
        <v>19.5</v>
      </c>
      <c r="I20" s="91">
        <f t="shared" si="1"/>
        <v>9.75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Vyslání do čtverce, položení a přivolání</v>
      </c>
      <c r="D21" s="93">
        <v>6.5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26</v>
      </c>
      <c r="H21" s="91">
        <f t="shared" si="0"/>
        <v>26</v>
      </c>
      <c r="I21" s="91">
        <f t="shared" si="1"/>
        <v>13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Chůze u nohy</v>
      </c>
      <c r="D22" s="93">
        <v>5</v>
      </c>
      <c r="E22" s="88"/>
      <c r="F22" s="89">
        <f>IF(C13="OB-Z",Cviky!C7,IF(C13="OB1",Cviky!G7,IF(C13="OB2",Cviky!K7,IF(C13="OB3",Cviky!O7," "))))</f>
        <v>4</v>
      </c>
      <c r="G22" s="90">
        <f>IF(E17="není",H22,I22)</f>
        <v>20</v>
      </c>
      <c r="H22" s="91">
        <f t="shared" si="0"/>
        <v>20</v>
      </c>
      <c r="I22" s="91">
        <f t="shared" si="1"/>
        <v>10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a přivolání</v>
      </c>
      <c r="D23" s="93">
        <v>8.5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25.5</v>
      </c>
      <c r="H23" s="91">
        <f t="shared" si="0"/>
        <v>25.5</v>
      </c>
      <c r="I23" s="91">
        <f t="shared" si="1"/>
        <v>12.75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Ovladatelnost na dálku</v>
      </c>
      <c r="D24" s="93">
        <v>5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20</v>
      </c>
      <c r="H24" s="91">
        <f t="shared" si="0"/>
        <v>20</v>
      </c>
      <c r="I24" s="91">
        <f t="shared" si="1"/>
        <v>10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Směrový aport</v>
      </c>
      <c r="D25" s="93">
        <v>0</v>
      </c>
      <c r="E25" s="88"/>
      <c r="F25" s="89">
        <f>IF(C13="OB-Z",Cviky!C10,IF(C13="OB1",Cviky!G10,IF(C13="OB2",Cviky!K10,IF(C13="OB3",Cviky!O10," "))))</f>
        <v>3</v>
      </c>
      <c r="G25" s="90">
        <f>IF(E17="není",H25,I25)</f>
        <v>0</v>
      </c>
      <c r="H25" s="91">
        <f t="shared" si="0"/>
        <v>0</v>
      </c>
      <c r="I25" s="91">
        <f t="shared" si="1"/>
        <v>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Pachová identifikace a aport</v>
      </c>
      <c r="D26" s="93">
        <v>9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27</v>
      </c>
      <c r="H26" s="91">
        <f t="shared" si="0"/>
        <v>27</v>
      </c>
      <c r="I26" s="91">
        <f t="shared" si="1"/>
        <v>13.5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Vyslání okolo skupiny kuželů/barelu, zastavení, aport a skok přes překážku</v>
      </c>
      <c r="D27" s="93">
        <v>7</v>
      </c>
      <c r="E27" s="88"/>
      <c r="F27" s="89">
        <f>IF(C13="OB-Z",Cviky!C12,IF(C13="OB1",Cviky!G12,IF(C13="OB2",Cviky!K12,IF(C13="OB3",Cviky!O12," "))))</f>
        <v>4</v>
      </c>
      <c r="G27" s="90">
        <f>IF(E17="není",H27,I27)</f>
        <v>28</v>
      </c>
      <c r="H27" s="91">
        <f t="shared" si="0"/>
        <v>28</v>
      </c>
      <c r="I27" s="91">
        <f t="shared" si="1"/>
        <v>14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198</v>
      </c>
      <c r="E28" s="98"/>
      <c r="F28" s="98"/>
      <c r="G28" s="98"/>
      <c r="H28" s="91">
        <f>SUM(G18:G27)</f>
        <v>198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75" firstPageNumber="0" orientation="landscape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Startovka!B31</f>
        <v xml:space="preserve">Hana Sedloňová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Startovka!C31</f>
        <v>It's My Life Kasmir Moravia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Startovka!D31</f>
        <v>Welsh Corgi Cardigan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Startovka!A31</f>
        <v>30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Startovka!E31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Výsledky!G31</f>
        <v>5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36</v>
      </c>
      <c r="H19" s="91">
        <f t="shared" si="0"/>
        <v>36</v>
      </c>
      <c r="I19" s="91">
        <f t="shared" si="1"/>
        <v>18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0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0</v>
      </c>
      <c r="H20" s="91">
        <f t="shared" si="0"/>
        <v>0</v>
      </c>
      <c r="I20" s="91">
        <f t="shared" si="1"/>
        <v>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9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36</v>
      </c>
      <c r="H21" s="91">
        <f t="shared" si="0"/>
        <v>36</v>
      </c>
      <c r="I21" s="91">
        <f t="shared" si="1"/>
        <v>18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9.5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28.5</v>
      </c>
      <c r="H22" s="91">
        <f t="shared" si="0"/>
        <v>28.5</v>
      </c>
      <c r="I22" s="91">
        <f t="shared" si="1"/>
        <v>14.25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10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40</v>
      </c>
      <c r="H23" s="91">
        <f t="shared" si="0"/>
        <v>40</v>
      </c>
      <c r="I23" s="91">
        <f t="shared" si="1"/>
        <v>20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10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40</v>
      </c>
      <c r="H24" s="91">
        <f t="shared" si="0"/>
        <v>40</v>
      </c>
      <c r="I24" s="91">
        <f t="shared" si="1"/>
        <v>20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10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40</v>
      </c>
      <c r="H25" s="91">
        <f t="shared" si="0"/>
        <v>40</v>
      </c>
      <c r="I25" s="91">
        <f t="shared" si="1"/>
        <v>20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270.5</v>
      </c>
      <c r="E28" s="98"/>
      <c r="F28" s="98"/>
      <c r="G28" s="98"/>
      <c r="H28" s="91">
        <f>SUM(G18:G27)</f>
        <v>270.5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Startovka!B32</f>
        <v xml:space="preserve">Jitka Mokrá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Startovka!C32</f>
        <v xml:space="preserve">Althea Tenebris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Startovka!D32</f>
        <v xml:space="preserve">Australský ovčák 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Startovka!A32</f>
        <v>31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Startovka!E32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Výsledky!G32</f>
        <v>9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9.5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28.5</v>
      </c>
      <c r="H18" s="91">
        <f t="shared" ref="H18:H27" si="0">SUM(D18*F18)</f>
        <v>28.5</v>
      </c>
      <c r="I18" s="91">
        <f t="shared" ref="I18:I27" si="1">SUM(((D18+E18)*F18)/2)</f>
        <v>14.25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36</v>
      </c>
      <c r="H19" s="91">
        <f t="shared" si="0"/>
        <v>36</v>
      </c>
      <c r="I19" s="91">
        <f t="shared" si="1"/>
        <v>18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0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0</v>
      </c>
      <c r="H20" s="91">
        <f t="shared" si="0"/>
        <v>0</v>
      </c>
      <c r="I20" s="91">
        <f t="shared" si="1"/>
        <v>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32</v>
      </c>
      <c r="H21" s="91">
        <f t="shared" si="0"/>
        <v>32</v>
      </c>
      <c r="I21" s="91">
        <f t="shared" si="1"/>
        <v>16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10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30</v>
      </c>
      <c r="H22" s="91">
        <f t="shared" si="0"/>
        <v>30</v>
      </c>
      <c r="I22" s="91">
        <f t="shared" si="1"/>
        <v>15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8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32</v>
      </c>
      <c r="H23" s="91">
        <f t="shared" si="0"/>
        <v>32</v>
      </c>
      <c r="I23" s="91">
        <f t="shared" si="1"/>
        <v>16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9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36</v>
      </c>
      <c r="H24" s="91">
        <f t="shared" si="0"/>
        <v>36</v>
      </c>
      <c r="I24" s="91">
        <f t="shared" si="1"/>
        <v>18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9.5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38</v>
      </c>
      <c r="H25" s="91">
        <f t="shared" si="0"/>
        <v>38</v>
      </c>
      <c r="I25" s="91">
        <f t="shared" si="1"/>
        <v>19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9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18</v>
      </c>
      <c r="H26" s="91">
        <f t="shared" si="0"/>
        <v>18</v>
      </c>
      <c r="I26" s="91">
        <f t="shared" si="1"/>
        <v>9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250.5</v>
      </c>
      <c r="E28" s="98"/>
      <c r="F28" s="98"/>
      <c r="G28" s="98"/>
      <c r="H28" s="91">
        <f>SUM(G18:G27)</f>
        <v>250.5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Startovka!B33</f>
        <v xml:space="preserve">Dagmar Voldánová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Startovka!C33</f>
        <v xml:space="preserve">Ruffi du Royaume de Géane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Startovka!D33</f>
        <v xml:space="preserve">Holandský ovčák dlouhosrstý 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Startovka!A33</f>
        <v>32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Startovka!E33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Výsledky!G33</f>
        <v>1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10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40</v>
      </c>
      <c r="H19" s="91">
        <f t="shared" si="0"/>
        <v>40</v>
      </c>
      <c r="I19" s="91">
        <f t="shared" si="1"/>
        <v>20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10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40</v>
      </c>
      <c r="H20" s="91">
        <f t="shared" si="0"/>
        <v>40</v>
      </c>
      <c r="I20" s="91">
        <f t="shared" si="1"/>
        <v>20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9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36</v>
      </c>
      <c r="H21" s="91">
        <f t="shared" si="0"/>
        <v>36</v>
      </c>
      <c r="I21" s="91">
        <f t="shared" si="1"/>
        <v>18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9.5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28.5</v>
      </c>
      <c r="H22" s="91">
        <f t="shared" si="0"/>
        <v>28.5</v>
      </c>
      <c r="I22" s="91">
        <f t="shared" si="1"/>
        <v>14.25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10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40</v>
      </c>
      <c r="H23" s="91">
        <f t="shared" si="0"/>
        <v>40</v>
      </c>
      <c r="I23" s="91">
        <f t="shared" si="1"/>
        <v>20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9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36</v>
      </c>
      <c r="H24" s="91">
        <f t="shared" si="0"/>
        <v>36</v>
      </c>
      <c r="I24" s="91">
        <f t="shared" si="1"/>
        <v>18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10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40</v>
      </c>
      <c r="H25" s="91">
        <f t="shared" si="0"/>
        <v>40</v>
      </c>
      <c r="I25" s="91">
        <f t="shared" si="1"/>
        <v>20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310.5</v>
      </c>
      <c r="E28" s="98"/>
      <c r="F28" s="98"/>
      <c r="G28" s="98"/>
      <c r="H28" s="91">
        <f>SUM(G18:G27)</f>
        <v>310.5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Startovka!B34</f>
        <v>Michaela Míčová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Startovka!C34</f>
        <v xml:space="preserve"> Geraldt Blue Dabbeeco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Startovka!D34</f>
        <v>Border kolie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Startovka!A34</f>
        <v>33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Startovka!E34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Výsledky!G34</f>
        <v>2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36</v>
      </c>
      <c r="H19" s="91">
        <f t="shared" si="0"/>
        <v>36</v>
      </c>
      <c r="I19" s="91">
        <f t="shared" si="1"/>
        <v>18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10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40</v>
      </c>
      <c r="H20" s="91">
        <f t="shared" si="0"/>
        <v>40</v>
      </c>
      <c r="I20" s="91">
        <f t="shared" si="1"/>
        <v>20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9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36</v>
      </c>
      <c r="H21" s="91">
        <f t="shared" si="0"/>
        <v>36</v>
      </c>
      <c r="I21" s="91">
        <f t="shared" si="1"/>
        <v>18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6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18</v>
      </c>
      <c r="H22" s="91">
        <f t="shared" si="0"/>
        <v>18</v>
      </c>
      <c r="I22" s="91">
        <f t="shared" si="1"/>
        <v>9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9.5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38</v>
      </c>
      <c r="H23" s="91">
        <f t="shared" si="0"/>
        <v>38</v>
      </c>
      <c r="I23" s="91">
        <f t="shared" si="1"/>
        <v>19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10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40</v>
      </c>
      <c r="H24" s="91">
        <f t="shared" si="0"/>
        <v>40</v>
      </c>
      <c r="I24" s="91">
        <f t="shared" si="1"/>
        <v>20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9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36</v>
      </c>
      <c r="H25" s="91">
        <f t="shared" si="0"/>
        <v>36</v>
      </c>
      <c r="I25" s="91">
        <f t="shared" si="1"/>
        <v>18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294</v>
      </c>
      <c r="E28" s="98"/>
      <c r="F28" s="98"/>
      <c r="G28" s="98"/>
      <c r="H28" s="91">
        <f>SUM(G18:G27)</f>
        <v>294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Startovka!B35</f>
        <v>Jan Smocek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Startovka!C35</f>
        <v>Eddy Podman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Startovka!D35</f>
        <v>BOM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Startovka!A35</f>
        <v>34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Startovka!E35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Výsledky!G35</f>
        <v>17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9.5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28.5</v>
      </c>
      <c r="H18" s="91">
        <f t="shared" ref="H18:H27" si="0">SUM(D18*F18)</f>
        <v>28.5</v>
      </c>
      <c r="I18" s="91">
        <f t="shared" ref="I18:I27" si="1">SUM(((D18+E18)*F18)/2)</f>
        <v>14.25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8.5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34</v>
      </c>
      <c r="H19" s="91">
        <f t="shared" si="0"/>
        <v>34</v>
      </c>
      <c r="I19" s="91">
        <f t="shared" si="1"/>
        <v>17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9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36</v>
      </c>
      <c r="H20" s="91">
        <f t="shared" si="0"/>
        <v>36</v>
      </c>
      <c r="I20" s="91">
        <f t="shared" si="1"/>
        <v>18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6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24</v>
      </c>
      <c r="H21" s="91">
        <f t="shared" si="0"/>
        <v>24</v>
      </c>
      <c r="I21" s="91">
        <f t="shared" si="1"/>
        <v>12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0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0</v>
      </c>
      <c r="H22" s="91">
        <f t="shared" si="0"/>
        <v>0</v>
      </c>
      <c r="I22" s="91">
        <f t="shared" si="1"/>
        <v>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6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24</v>
      </c>
      <c r="H23" s="91">
        <f t="shared" si="0"/>
        <v>24</v>
      </c>
      <c r="I23" s="91">
        <f t="shared" si="1"/>
        <v>12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9.5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38</v>
      </c>
      <c r="H24" s="91">
        <f t="shared" si="0"/>
        <v>38</v>
      </c>
      <c r="I24" s="91">
        <f t="shared" si="1"/>
        <v>19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0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0</v>
      </c>
      <c r="H25" s="91">
        <f t="shared" si="0"/>
        <v>0</v>
      </c>
      <c r="I25" s="91">
        <f t="shared" si="1"/>
        <v>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8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16</v>
      </c>
      <c r="H26" s="91">
        <f t="shared" si="0"/>
        <v>16</v>
      </c>
      <c r="I26" s="91">
        <f t="shared" si="1"/>
        <v>8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200.5</v>
      </c>
      <c r="E28" s="98"/>
      <c r="F28" s="98"/>
      <c r="G28" s="98"/>
      <c r="H28" s="91">
        <f>SUM(G18:G27)</f>
        <v>200.5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J36"/>
  <sheetViews>
    <sheetView view="pageBreakPreview" zoomScaleNormal="100" workbookViewId="0">
      <selection activeCell="D18" sqref="D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Startovka!B36</f>
        <v>Jiří Matějka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Startovka!C36</f>
        <v>Hilarius Regina canum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Startovka!D36</f>
        <v>border kolie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Startovka!A36</f>
        <v>35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Startovka!E36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Výsledky!G36</f>
        <v>18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/>
      <c r="E18" s="88"/>
      <c r="F18" s="89">
        <f>IF(C13="OB-Z",Cviky!C3,IF(C13="OB1",Cviky!G3,IF(C13="OB2",Cviky!K3,IF(C13="OB3",Cviky!O3," "))))</f>
        <v>3</v>
      </c>
      <c r="G18" s="90">
        <f>IF(E17="není",H18,I18)</f>
        <v>0</v>
      </c>
      <c r="H18" s="91">
        <f t="shared" ref="H18:H27" si="0">SUM(D18*F18)</f>
        <v>0</v>
      </c>
      <c r="I18" s="91">
        <f t="shared" ref="I18:I27" si="1">SUM(((D18+E18)*F18)/2)</f>
        <v>0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/>
      <c r="E19" s="88"/>
      <c r="F19" s="89">
        <f>IF(C13="OB-Z",Cviky!C4,IF(C13="OB1",Cviky!G4,IF(C13="OB2",Cviky!K4,IF(C13="OB3",Cviky!O4," "))))</f>
        <v>4</v>
      </c>
      <c r="G19" s="90">
        <f>IF(E17="není",H19,I19)</f>
        <v>0</v>
      </c>
      <c r="H19" s="91">
        <f t="shared" si="0"/>
        <v>0</v>
      </c>
      <c r="I19" s="91">
        <f t="shared" si="1"/>
        <v>0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/>
      <c r="E20" s="88"/>
      <c r="F20" s="89">
        <f>IF(C13="OB-Z",Cviky!C5,IF(C13="OB1",Cviky!G5,IF(C13="OB2",Cviky!K5,IF(C13="OB3",Cviky!O5," "))))</f>
        <v>4</v>
      </c>
      <c r="G20" s="90">
        <f>IF(E17="není",H20,I20)</f>
        <v>0</v>
      </c>
      <c r="H20" s="91">
        <f t="shared" si="0"/>
        <v>0</v>
      </c>
      <c r="I20" s="91">
        <f t="shared" si="1"/>
        <v>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/>
      <c r="E21" s="88"/>
      <c r="F21" s="89">
        <f>IF(C13="OB-Z",Cviky!C6,IF(C13="OB1",Cviky!G6,IF(C13="OB2",Cviky!K6,IF(C13="OB3",Cviky!O6," "))))</f>
        <v>4</v>
      </c>
      <c r="G21" s="90">
        <f>IF(E17="není",H21,I21)</f>
        <v>0</v>
      </c>
      <c r="H21" s="91">
        <f t="shared" si="0"/>
        <v>0</v>
      </c>
      <c r="I21" s="91">
        <f t="shared" si="1"/>
        <v>0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/>
      <c r="E22" s="88"/>
      <c r="F22" s="89">
        <f>IF(C13="OB-Z",Cviky!C7,IF(C13="OB1",Cviky!G7,IF(C13="OB2",Cviky!K7,IF(C13="OB3",Cviky!O7," "))))</f>
        <v>3</v>
      </c>
      <c r="G22" s="90">
        <f>IF(E17="není",H22,I22)</f>
        <v>0</v>
      </c>
      <c r="H22" s="91">
        <f t="shared" si="0"/>
        <v>0</v>
      </c>
      <c r="I22" s="91">
        <f t="shared" si="1"/>
        <v>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/>
      <c r="E23" s="88"/>
      <c r="F23" s="89">
        <f>IF(C13="OB-Z",Cviky!C8,IF(C13="OB1",Cviky!G8,IF(C13="OB2",Cviky!K8,IF(C13="OB3",Cviky!O8," "))))</f>
        <v>4</v>
      </c>
      <c r="G23" s="90">
        <f>IF(E17="není",H23,I23)</f>
        <v>0</v>
      </c>
      <c r="H23" s="91">
        <f t="shared" si="0"/>
        <v>0</v>
      </c>
      <c r="I23" s="91">
        <f t="shared" si="1"/>
        <v>0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/>
      <c r="E24" s="88"/>
      <c r="F24" s="89">
        <f>IF(C13="OB-Z",Cviky!C9,IF(C13="OB1",Cviky!G9,IF(C13="OB2",Cviky!K9,IF(C13="OB3",Cviky!O9," "))))</f>
        <v>4</v>
      </c>
      <c r="G24" s="90">
        <f>IF(E17="není",H24,I24)</f>
        <v>0</v>
      </c>
      <c r="H24" s="91">
        <f t="shared" si="0"/>
        <v>0</v>
      </c>
      <c r="I24" s="91">
        <f t="shared" si="1"/>
        <v>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/>
      <c r="E25" s="88"/>
      <c r="F25" s="89">
        <f>IF(C13="OB-Z",Cviky!C10,IF(C13="OB1",Cviky!G10,IF(C13="OB2",Cviky!K10,IF(C13="OB3",Cviky!O10," "))))</f>
        <v>4</v>
      </c>
      <c r="G25" s="90">
        <f>IF(E17="není",H25,I25)</f>
        <v>0</v>
      </c>
      <c r="H25" s="91">
        <f t="shared" si="0"/>
        <v>0</v>
      </c>
      <c r="I25" s="91">
        <f t="shared" si="1"/>
        <v>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/>
      <c r="E26" s="88"/>
      <c r="F26" s="89">
        <f>IF(C13="OB-Z",Cviky!C11,IF(C13="OB1",Cviky!G11,IF(C13="OB2",Cviky!K11,IF(C13="OB3",Cviky!O11," "))))</f>
        <v>2</v>
      </c>
      <c r="G26" s="90">
        <f>IF(E17="není",H26,I26)</f>
        <v>0</v>
      </c>
      <c r="H26" s="91">
        <f t="shared" si="0"/>
        <v>0</v>
      </c>
      <c r="I26" s="91">
        <f t="shared" si="1"/>
        <v>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0</v>
      </c>
      <c r="E28" s="98"/>
      <c r="F28" s="98"/>
      <c r="G28" s="98"/>
      <c r="H28" s="91">
        <f>SUM(G18:G27)</f>
        <v>0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J36"/>
  <sheetViews>
    <sheetView view="pageBreakPreview" topLeftCell="A3" zoomScaleNormal="100" workbookViewId="0">
      <selection activeCell="G32" sqref="G32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Startovka!B37</f>
        <v xml:space="preserve">Nikola Zřídkaveselá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Startovka!C37</f>
        <v>Winnie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Startovka!D37</f>
        <v>kříženec NO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Startovka!A37</f>
        <v>36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Startovka!E37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Výsledky!G37</f>
        <v>3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10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40</v>
      </c>
      <c r="H19" s="91">
        <f t="shared" si="0"/>
        <v>40</v>
      </c>
      <c r="I19" s="91">
        <f t="shared" si="1"/>
        <v>20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9.5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38</v>
      </c>
      <c r="H20" s="91">
        <f t="shared" si="0"/>
        <v>38</v>
      </c>
      <c r="I20" s="91">
        <f t="shared" si="1"/>
        <v>19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7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28</v>
      </c>
      <c r="H21" s="91">
        <f t="shared" si="0"/>
        <v>28</v>
      </c>
      <c r="I21" s="91">
        <f t="shared" si="1"/>
        <v>14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8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24</v>
      </c>
      <c r="H22" s="91">
        <f t="shared" si="0"/>
        <v>24</v>
      </c>
      <c r="I22" s="91">
        <f t="shared" si="1"/>
        <v>12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8.5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34</v>
      </c>
      <c r="H23" s="91">
        <f t="shared" si="0"/>
        <v>34</v>
      </c>
      <c r="I23" s="91">
        <f t="shared" si="1"/>
        <v>17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8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32</v>
      </c>
      <c r="H24" s="91">
        <f t="shared" si="0"/>
        <v>32</v>
      </c>
      <c r="I24" s="91">
        <f t="shared" si="1"/>
        <v>16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10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40</v>
      </c>
      <c r="H25" s="91">
        <f t="shared" si="0"/>
        <v>40</v>
      </c>
      <c r="I25" s="91">
        <f t="shared" si="1"/>
        <v>20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286</v>
      </c>
      <c r="E28" s="98"/>
      <c r="F28" s="98"/>
      <c r="G28" s="98"/>
      <c r="H28" s="91">
        <f>SUM(G18:G27)</f>
        <v>286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36"/>
  <sheetViews>
    <sheetView view="pageBreakPreview" topLeftCell="A3" zoomScaleNormal="100" workbookViewId="0">
      <selection activeCell="D22" sqref="D22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Startovka!B2</f>
        <v>Silvie Moravcová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Startovka!C2</f>
        <v>Leonora Zlatá skalka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Startovka!D2</f>
        <v>havanský psík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Startovka!A2</f>
        <v>1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Startovka!E2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Výsledky!G2</f>
        <v>3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9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27</v>
      </c>
      <c r="H18" s="91">
        <f t="shared" ref="H18:H27" si="0">SUM(D18*F18)</f>
        <v>27</v>
      </c>
      <c r="I18" s="91">
        <f t="shared" ref="I18:I27" si="1">SUM(((D18+E18)*F18)/2)</f>
        <v>13.5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5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15</v>
      </c>
      <c r="H19" s="91">
        <f t="shared" si="0"/>
        <v>15</v>
      </c>
      <c r="I19" s="91">
        <f t="shared" si="1"/>
        <v>7.5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9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27</v>
      </c>
      <c r="H20" s="91">
        <f t="shared" si="0"/>
        <v>27</v>
      </c>
      <c r="I20" s="91">
        <f t="shared" si="1"/>
        <v>13.5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6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24</v>
      </c>
      <c r="H21" s="91">
        <f t="shared" si="0"/>
        <v>24</v>
      </c>
      <c r="I21" s="91">
        <f t="shared" si="1"/>
        <v>12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9.5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28.5</v>
      </c>
      <c r="H22" s="91">
        <f t="shared" si="0"/>
        <v>28.5</v>
      </c>
      <c r="I22" s="91">
        <f t="shared" si="1"/>
        <v>14.25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9.5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28.5</v>
      </c>
      <c r="H23" s="91">
        <f t="shared" si="0"/>
        <v>28.5</v>
      </c>
      <c r="I23" s="91">
        <f t="shared" si="1"/>
        <v>14.25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8.5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34</v>
      </c>
      <c r="H24" s="91">
        <f t="shared" si="0"/>
        <v>34</v>
      </c>
      <c r="I24" s="91">
        <f t="shared" si="1"/>
        <v>17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6.5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26</v>
      </c>
      <c r="H25" s="91">
        <f t="shared" si="0"/>
        <v>26</v>
      </c>
      <c r="I25" s="91">
        <f t="shared" si="1"/>
        <v>13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9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27</v>
      </c>
      <c r="H26" s="91">
        <f t="shared" si="0"/>
        <v>27</v>
      </c>
      <c r="I26" s="91">
        <f t="shared" si="1"/>
        <v>13.5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257</v>
      </c>
      <c r="E28" s="98"/>
      <c r="F28" s="98"/>
      <c r="G28" s="98"/>
      <c r="H28" s="91">
        <f>SUM(G18:G27)</f>
        <v>257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9" scale="75" firstPageNumber="0" orientation="landscape" horizontalDpi="300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J36"/>
  <sheetViews>
    <sheetView view="pageBreakPreview" topLeftCell="A3" zoomScaleNormal="100" workbookViewId="0">
      <selection activeCell="G34" sqref="G34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Startovka!B38</f>
        <v>Michaela Sibova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Startovka!C38</f>
        <v>Eros de Alphaville Bohemia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Startovka!D38</f>
        <v>Belgicky ovcak Malinois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Startovka!A38</f>
        <v>37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Startovka!E38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Výsledky!G38</f>
        <v>10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9.5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38</v>
      </c>
      <c r="H19" s="91">
        <f t="shared" si="0"/>
        <v>38</v>
      </c>
      <c r="I19" s="91">
        <f t="shared" si="1"/>
        <v>19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0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0</v>
      </c>
      <c r="H20" s="91">
        <f t="shared" si="0"/>
        <v>0</v>
      </c>
      <c r="I20" s="91">
        <f t="shared" si="1"/>
        <v>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9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36</v>
      </c>
      <c r="H21" s="91">
        <f t="shared" si="0"/>
        <v>36</v>
      </c>
      <c r="I21" s="91">
        <f t="shared" si="1"/>
        <v>18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7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21</v>
      </c>
      <c r="H22" s="91">
        <f t="shared" si="0"/>
        <v>21</v>
      </c>
      <c r="I22" s="91">
        <f t="shared" si="1"/>
        <v>10.5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7.5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30</v>
      </c>
      <c r="H23" s="91">
        <f t="shared" si="0"/>
        <v>30</v>
      </c>
      <c r="I23" s="91">
        <f t="shared" si="1"/>
        <v>15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10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40</v>
      </c>
      <c r="H24" s="91">
        <f t="shared" si="0"/>
        <v>40</v>
      </c>
      <c r="I24" s="91">
        <f t="shared" si="1"/>
        <v>20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9.5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38</v>
      </c>
      <c r="H25" s="91">
        <f t="shared" si="0"/>
        <v>38</v>
      </c>
      <c r="I25" s="91">
        <f t="shared" si="1"/>
        <v>19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7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14</v>
      </c>
      <c r="H26" s="91">
        <f t="shared" si="0"/>
        <v>14</v>
      </c>
      <c r="I26" s="91">
        <f t="shared" si="1"/>
        <v>7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247</v>
      </c>
      <c r="E28" s="98"/>
      <c r="F28" s="98"/>
      <c r="G28" s="98"/>
      <c r="H28" s="91">
        <f>SUM(G18:G27)</f>
        <v>247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Startovka!B39</f>
        <v>Jana Vyžďurová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Startovka!C39</f>
        <v>Hapines Black Dabbeeco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Startovka!D39</f>
        <v>Border Collie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Startovka!A39</f>
        <v>38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Startovka!E39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Výsledky!G39</f>
        <v>14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36</v>
      </c>
      <c r="H19" s="91">
        <f t="shared" si="0"/>
        <v>36</v>
      </c>
      <c r="I19" s="91">
        <f t="shared" si="1"/>
        <v>18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0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0</v>
      </c>
      <c r="H20" s="91">
        <f t="shared" si="0"/>
        <v>0</v>
      </c>
      <c r="I20" s="91">
        <f t="shared" si="1"/>
        <v>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32</v>
      </c>
      <c r="H21" s="91">
        <f t="shared" si="0"/>
        <v>32</v>
      </c>
      <c r="I21" s="91">
        <f t="shared" si="1"/>
        <v>16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9.5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28.5</v>
      </c>
      <c r="H22" s="91">
        <f t="shared" si="0"/>
        <v>28.5</v>
      </c>
      <c r="I22" s="91">
        <f t="shared" si="1"/>
        <v>14.25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7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28</v>
      </c>
      <c r="H23" s="91">
        <f t="shared" si="0"/>
        <v>28</v>
      </c>
      <c r="I23" s="91">
        <f t="shared" si="1"/>
        <v>14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9.5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38</v>
      </c>
      <c r="H24" s="91">
        <f t="shared" si="0"/>
        <v>38</v>
      </c>
      <c r="I24" s="91">
        <f t="shared" si="1"/>
        <v>19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0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0</v>
      </c>
      <c r="H25" s="91">
        <f t="shared" si="0"/>
        <v>0</v>
      </c>
      <c r="I25" s="91">
        <f t="shared" si="1"/>
        <v>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212.5</v>
      </c>
      <c r="E28" s="98"/>
      <c r="F28" s="98"/>
      <c r="G28" s="98"/>
      <c r="H28" s="91">
        <f>SUM(G18:G27)</f>
        <v>212.5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Startovka!B40</f>
        <v xml:space="preserve">Denisa Kučerová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Startovka!C40</f>
        <v xml:space="preserve">Akim from Edge of Paradise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Startovka!D40</f>
        <v xml:space="preserve">BOC 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Startovka!A40</f>
        <v>39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Startovka!E40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Výsledky!G40</f>
        <v>7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10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40</v>
      </c>
      <c r="H19" s="91">
        <f t="shared" si="0"/>
        <v>40</v>
      </c>
      <c r="I19" s="91">
        <f t="shared" si="1"/>
        <v>20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0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0</v>
      </c>
      <c r="H20" s="91">
        <f t="shared" si="0"/>
        <v>0</v>
      </c>
      <c r="I20" s="91">
        <f t="shared" si="1"/>
        <v>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7.5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30</v>
      </c>
      <c r="H21" s="91">
        <f t="shared" si="0"/>
        <v>30</v>
      </c>
      <c r="I21" s="91">
        <f t="shared" si="1"/>
        <v>15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9.5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28.5</v>
      </c>
      <c r="H22" s="91">
        <f t="shared" si="0"/>
        <v>28.5</v>
      </c>
      <c r="I22" s="91">
        <f t="shared" si="1"/>
        <v>14.25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9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36</v>
      </c>
      <c r="H23" s="91">
        <f t="shared" si="0"/>
        <v>36</v>
      </c>
      <c r="I23" s="91">
        <f t="shared" si="1"/>
        <v>18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8.5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34</v>
      </c>
      <c r="H24" s="91">
        <f t="shared" si="0"/>
        <v>34</v>
      </c>
      <c r="I24" s="91">
        <f t="shared" si="1"/>
        <v>17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9.5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38</v>
      </c>
      <c r="H25" s="91">
        <f t="shared" si="0"/>
        <v>38</v>
      </c>
      <c r="I25" s="91">
        <f t="shared" si="1"/>
        <v>19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256.5</v>
      </c>
      <c r="E28" s="98"/>
      <c r="F28" s="98"/>
      <c r="G28" s="98"/>
      <c r="H28" s="91">
        <f>SUM(G18:G27)</f>
        <v>256.5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Startovka!B41</f>
        <v xml:space="preserve">Natálie Jičínská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Startovka!C41</f>
        <v>Dexxie From Tasmanian Devils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Startovka!D41</f>
        <v>Belgický ovčák - Malinois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Startovka!A41</f>
        <v>40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Startovka!E41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Výsledky!G41</f>
        <v>4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9.5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38</v>
      </c>
      <c r="H19" s="91">
        <f t="shared" si="0"/>
        <v>38</v>
      </c>
      <c r="I19" s="91">
        <f t="shared" si="1"/>
        <v>19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8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32</v>
      </c>
      <c r="H20" s="91">
        <f t="shared" si="0"/>
        <v>32</v>
      </c>
      <c r="I20" s="91">
        <f t="shared" si="1"/>
        <v>16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7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28</v>
      </c>
      <c r="H21" s="91">
        <f t="shared" si="0"/>
        <v>28</v>
      </c>
      <c r="I21" s="91">
        <f t="shared" si="1"/>
        <v>14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8.5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25.5</v>
      </c>
      <c r="H22" s="91">
        <f t="shared" si="0"/>
        <v>25.5</v>
      </c>
      <c r="I22" s="91">
        <f t="shared" si="1"/>
        <v>12.75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7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28</v>
      </c>
      <c r="H23" s="91">
        <f t="shared" si="0"/>
        <v>28</v>
      </c>
      <c r="I23" s="91">
        <f t="shared" si="1"/>
        <v>14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10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40</v>
      </c>
      <c r="H24" s="91">
        <f t="shared" si="0"/>
        <v>40</v>
      </c>
      <c r="I24" s="91">
        <f t="shared" si="1"/>
        <v>20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9.5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38</v>
      </c>
      <c r="H25" s="91">
        <f t="shared" si="0"/>
        <v>38</v>
      </c>
      <c r="I25" s="91">
        <f t="shared" si="1"/>
        <v>19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279.5</v>
      </c>
      <c r="E28" s="98"/>
      <c r="F28" s="98"/>
      <c r="G28" s="98"/>
      <c r="H28" s="91">
        <f>SUM(G18:G27)</f>
        <v>279.5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Startovka!B42</f>
        <v>Jan Smocek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Startovka!C42</f>
        <v>Bohemia Brut Pink Edition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Startovka!D42</f>
        <v>BOC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Startovka!A42</f>
        <v>41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Startovka!E42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Výsledky!G42</f>
        <v>12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0</v>
      </c>
      <c r="H18" s="91">
        <f t="shared" ref="H18:H27" si="0">SUM(D18*F18)</f>
        <v>0</v>
      </c>
      <c r="I18" s="91">
        <f t="shared" ref="I18:I27" si="1">SUM(((D18+E18)*F18)/2)</f>
        <v>0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10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40</v>
      </c>
      <c r="H19" s="91">
        <f t="shared" si="0"/>
        <v>40</v>
      </c>
      <c r="I19" s="91">
        <f t="shared" si="1"/>
        <v>20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10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40</v>
      </c>
      <c r="H20" s="91">
        <f t="shared" si="0"/>
        <v>40</v>
      </c>
      <c r="I20" s="91">
        <f t="shared" si="1"/>
        <v>20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7.5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30</v>
      </c>
      <c r="H21" s="91">
        <f t="shared" si="0"/>
        <v>30</v>
      </c>
      <c r="I21" s="91">
        <f t="shared" si="1"/>
        <v>15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5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15</v>
      </c>
      <c r="H22" s="91">
        <f t="shared" si="0"/>
        <v>15</v>
      </c>
      <c r="I22" s="91">
        <f t="shared" si="1"/>
        <v>7.5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6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24</v>
      </c>
      <c r="H23" s="91">
        <f t="shared" si="0"/>
        <v>24</v>
      </c>
      <c r="I23" s="91">
        <f t="shared" si="1"/>
        <v>12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8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32</v>
      </c>
      <c r="H24" s="91">
        <f t="shared" si="0"/>
        <v>32</v>
      </c>
      <c r="I24" s="91">
        <f t="shared" si="1"/>
        <v>16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9.5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38</v>
      </c>
      <c r="H25" s="91">
        <f t="shared" si="0"/>
        <v>38</v>
      </c>
      <c r="I25" s="91">
        <f t="shared" si="1"/>
        <v>19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239</v>
      </c>
      <c r="E28" s="98"/>
      <c r="F28" s="98"/>
      <c r="G28" s="98"/>
      <c r="H28" s="91">
        <f>SUM(G18:G27)</f>
        <v>239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Startovka!B43</f>
        <v>Jana Nagyová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Startovka!C43</f>
        <v>Vochi Wonder Woman Fallcat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Startovka!D43</f>
        <v>Australský ovčák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Startovka!A43</f>
        <v>42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Startovka!E43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Výsledky!G43</f>
        <v>15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0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0</v>
      </c>
      <c r="H19" s="91">
        <f t="shared" si="0"/>
        <v>0</v>
      </c>
      <c r="I19" s="91">
        <f t="shared" si="1"/>
        <v>0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0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0</v>
      </c>
      <c r="H20" s="91">
        <f t="shared" si="0"/>
        <v>0</v>
      </c>
      <c r="I20" s="91">
        <f t="shared" si="1"/>
        <v>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32</v>
      </c>
      <c r="H21" s="91">
        <f t="shared" si="0"/>
        <v>32</v>
      </c>
      <c r="I21" s="91">
        <f t="shared" si="1"/>
        <v>16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7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21</v>
      </c>
      <c r="H22" s="91">
        <f t="shared" si="0"/>
        <v>21</v>
      </c>
      <c r="I22" s="91">
        <f t="shared" si="1"/>
        <v>10.5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8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32</v>
      </c>
      <c r="H23" s="91">
        <f t="shared" si="0"/>
        <v>32</v>
      </c>
      <c r="I23" s="91">
        <f t="shared" si="1"/>
        <v>16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10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40</v>
      </c>
      <c r="H24" s="91">
        <f t="shared" si="0"/>
        <v>40</v>
      </c>
      <c r="I24" s="91">
        <f t="shared" si="1"/>
        <v>20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10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40</v>
      </c>
      <c r="H25" s="91">
        <f t="shared" si="0"/>
        <v>40</v>
      </c>
      <c r="I25" s="91">
        <f t="shared" si="1"/>
        <v>20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7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14</v>
      </c>
      <c r="H26" s="91">
        <f t="shared" si="0"/>
        <v>14</v>
      </c>
      <c r="I26" s="91">
        <f t="shared" si="1"/>
        <v>7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209</v>
      </c>
      <c r="E28" s="98"/>
      <c r="F28" s="98"/>
      <c r="G28" s="98"/>
      <c r="H28" s="91">
        <f>SUM(G18:G27)</f>
        <v>209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Startovka!B44</f>
        <v xml:space="preserve">Simons Náhlík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Startovka!C44</f>
        <v xml:space="preserve">Azure Sky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Startovka!D44</f>
        <v>Australský ovčák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Startovka!A44</f>
        <v>43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Startovka!E44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Výsledky!G44</f>
        <v>8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9.5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28.5</v>
      </c>
      <c r="H18" s="91">
        <f t="shared" ref="H18:H27" si="0">SUM(D18*F18)</f>
        <v>28.5</v>
      </c>
      <c r="I18" s="91">
        <f t="shared" ref="I18:I27" si="1">SUM(((D18+E18)*F18)/2)</f>
        <v>14.25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9.5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38</v>
      </c>
      <c r="H19" s="91">
        <f t="shared" si="0"/>
        <v>38</v>
      </c>
      <c r="I19" s="91">
        <f t="shared" si="1"/>
        <v>19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0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0</v>
      </c>
      <c r="H20" s="91">
        <f t="shared" si="0"/>
        <v>0</v>
      </c>
      <c r="I20" s="91">
        <f t="shared" si="1"/>
        <v>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9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36</v>
      </c>
      <c r="H21" s="91">
        <f t="shared" si="0"/>
        <v>36</v>
      </c>
      <c r="I21" s="91">
        <f t="shared" si="1"/>
        <v>18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7.5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22.5</v>
      </c>
      <c r="H22" s="91">
        <f t="shared" si="0"/>
        <v>22.5</v>
      </c>
      <c r="I22" s="91">
        <f t="shared" si="1"/>
        <v>11.25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7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28</v>
      </c>
      <c r="H23" s="91">
        <f t="shared" si="0"/>
        <v>28</v>
      </c>
      <c r="I23" s="91">
        <f t="shared" si="1"/>
        <v>14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10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40</v>
      </c>
      <c r="H24" s="91">
        <f t="shared" si="0"/>
        <v>40</v>
      </c>
      <c r="I24" s="91">
        <f t="shared" si="1"/>
        <v>20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9.5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38</v>
      </c>
      <c r="H25" s="91">
        <f t="shared" si="0"/>
        <v>38</v>
      </c>
      <c r="I25" s="91">
        <f t="shared" si="1"/>
        <v>19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251</v>
      </c>
      <c r="E28" s="98"/>
      <c r="F28" s="98"/>
      <c r="G28" s="98"/>
      <c r="H28" s="91">
        <f>SUM(G18:G27)</f>
        <v>251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J36"/>
  <sheetViews>
    <sheetView view="pageBreakPreview" topLeftCell="A7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Startovka!B45</f>
        <v>Jana Gaborová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Startovka!C45</f>
        <v>Aris Pilsen Pretzel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Startovka!D45</f>
        <v>SBT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Startovka!A45</f>
        <v>44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Startovka!E45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Výsledky!G45</f>
        <v>13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7.5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30</v>
      </c>
      <c r="H19" s="91">
        <f t="shared" si="0"/>
        <v>30</v>
      </c>
      <c r="I19" s="91">
        <f t="shared" si="1"/>
        <v>15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7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28</v>
      </c>
      <c r="H20" s="91">
        <f t="shared" si="0"/>
        <v>28</v>
      </c>
      <c r="I20" s="91">
        <f t="shared" si="1"/>
        <v>14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7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28</v>
      </c>
      <c r="H21" s="91">
        <f t="shared" si="0"/>
        <v>28</v>
      </c>
      <c r="I21" s="91">
        <f t="shared" si="1"/>
        <v>14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0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0</v>
      </c>
      <c r="H22" s="91">
        <f t="shared" si="0"/>
        <v>0</v>
      </c>
      <c r="I22" s="91">
        <f t="shared" si="1"/>
        <v>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9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36</v>
      </c>
      <c r="H23" s="91">
        <f t="shared" si="0"/>
        <v>36</v>
      </c>
      <c r="I23" s="91">
        <f t="shared" si="1"/>
        <v>18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7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28</v>
      </c>
      <c r="H24" s="91">
        <f t="shared" si="0"/>
        <v>28</v>
      </c>
      <c r="I24" s="91">
        <f t="shared" si="1"/>
        <v>14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8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32</v>
      </c>
      <c r="H25" s="91">
        <f t="shared" si="0"/>
        <v>32</v>
      </c>
      <c r="I25" s="91">
        <f t="shared" si="1"/>
        <v>16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232</v>
      </c>
      <c r="E28" s="98"/>
      <c r="F28" s="98"/>
      <c r="G28" s="98"/>
      <c r="H28" s="91">
        <f>SUM(G18:G27)</f>
        <v>232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J36"/>
  <sheetViews>
    <sheetView view="pageBreakPreview" topLeftCell="A3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Startovka!B46</f>
        <v>Lenka Švondrová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Startovka!C46</f>
        <v>Abbey-Gail z Městeckého mlýna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Startovka!D46</f>
        <v>manchester teriér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Startovka!A46</f>
        <v>45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Startovka!E46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Výsledky!G46</f>
        <v>6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10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40</v>
      </c>
      <c r="H19" s="91">
        <f t="shared" si="0"/>
        <v>40</v>
      </c>
      <c r="I19" s="91">
        <f t="shared" si="1"/>
        <v>20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9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36</v>
      </c>
      <c r="H20" s="91">
        <f t="shared" si="0"/>
        <v>36</v>
      </c>
      <c r="I20" s="91">
        <f t="shared" si="1"/>
        <v>18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34</v>
      </c>
      <c r="H21" s="91">
        <f t="shared" si="0"/>
        <v>34</v>
      </c>
      <c r="I21" s="91">
        <f t="shared" si="1"/>
        <v>17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9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27</v>
      </c>
      <c r="H22" s="91">
        <f t="shared" si="0"/>
        <v>27</v>
      </c>
      <c r="I22" s="91">
        <f t="shared" si="1"/>
        <v>13.5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9.5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38</v>
      </c>
      <c r="H23" s="91">
        <f t="shared" si="0"/>
        <v>38</v>
      </c>
      <c r="I23" s="91">
        <f t="shared" si="1"/>
        <v>19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0</v>
      </c>
      <c r="H24" s="91">
        <f t="shared" si="0"/>
        <v>0</v>
      </c>
      <c r="I24" s="91">
        <f t="shared" si="1"/>
        <v>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10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40</v>
      </c>
      <c r="H25" s="91">
        <f t="shared" si="0"/>
        <v>40</v>
      </c>
      <c r="I25" s="91">
        <f t="shared" si="1"/>
        <v>20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265</v>
      </c>
      <c r="E28" s="98"/>
      <c r="F28" s="98"/>
      <c r="G28" s="98"/>
      <c r="H28" s="91">
        <f>SUM(G18:G27)</f>
        <v>265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J36"/>
  <sheetViews>
    <sheetView view="pageBreakPreview" topLeftCell="A5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Startovka!B47</f>
        <v>Petra Šnicerová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Startovka!C47</f>
        <v>Hopeful Humprey Silver Needles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Startovka!D47</f>
        <v>Kavalí King Charles španěl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Startovka!A47</f>
        <v>46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Startovka!E47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Výsledky!G47</f>
        <v>16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9.5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38</v>
      </c>
      <c r="H19" s="91">
        <f t="shared" si="0"/>
        <v>38</v>
      </c>
      <c r="I19" s="91">
        <f t="shared" si="1"/>
        <v>19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6.5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26</v>
      </c>
      <c r="H20" s="91">
        <f t="shared" si="0"/>
        <v>26</v>
      </c>
      <c r="I20" s="91">
        <f t="shared" si="1"/>
        <v>13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7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28</v>
      </c>
      <c r="H21" s="91">
        <f t="shared" si="0"/>
        <v>28</v>
      </c>
      <c r="I21" s="91">
        <f t="shared" si="1"/>
        <v>14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0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0</v>
      </c>
      <c r="H22" s="91">
        <f t="shared" si="0"/>
        <v>0</v>
      </c>
      <c r="I22" s="91">
        <f t="shared" si="1"/>
        <v>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0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0</v>
      </c>
      <c r="H23" s="91">
        <f t="shared" si="0"/>
        <v>0</v>
      </c>
      <c r="I23" s="91">
        <f t="shared" si="1"/>
        <v>0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7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28</v>
      </c>
      <c r="H24" s="91">
        <f t="shared" si="0"/>
        <v>28</v>
      </c>
      <c r="I24" s="91">
        <f t="shared" si="1"/>
        <v>14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8.5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34</v>
      </c>
      <c r="H25" s="91">
        <f t="shared" si="0"/>
        <v>34</v>
      </c>
      <c r="I25" s="91">
        <f t="shared" si="1"/>
        <v>17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204</v>
      </c>
      <c r="E28" s="98"/>
      <c r="F28" s="98"/>
      <c r="G28" s="98"/>
      <c r="H28" s="91">
        <f>SUM(G18:G27)</f>
        <v>204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36"/>
  <sheetViews>
    <sheetView view="pageBreakPreview" topLeftCell="A5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Startovka!B3</f>
        <v>Adéla Silbernáglová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Startovka!C3</f>
        <v>Mesmerizing Sun of Erya Haryon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Startovka!D3</f>
        <v xml:space="preserve">Stafordšírský bulteriér 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Startovka!A3</f>
        <v>2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Startovka!E3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Výsledky!G3</f>
        <v>4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6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18</v>
      </c>
      <c r="H18" s="91">
        <f t="shared" ref="H18:H27" si="0">SUM(D18*F18)</f>
        <v>18</v>
      </c>
      <c r="I18" s="91">
        <f t="shared" ref="I18:I27" si="1">SUM(((D18+E18)*F18)/2)</f>
        <v>9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9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27</v>
      </c>
      <c r="H19" s="91">
        <f t="shared" si="0"/>
        <v>27</v>
      </c>
      <c r="I19" s="91">
        <f t="shared" si="1"/>
        <v>13.5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9.5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28.5</v>
      </c>
      <c r="H20" s="91">
        <f t="shared" si="0"/>
        <v>28.5</v>
      </c>
      <c r="I20" s="91">
        <f t="shared" si="1"/>
        <v>14.25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34</v>
      </c>
      <c r="H21" s="91">
        <f t="shared" si="0"/>
        <v>34</v>
      </c>
      <c r="I21" s="91">
        <f t="shared" si="1"/>
        <v>17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0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0</v>
      </c>
      <c r="H22" s="91">
        <f t="shared" si="0"/>
        <v>0</v>
      </c>
      <c r="I22" s="91">
        <f t="shared" si="1"/>
        <v>0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10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30</v>
      </c>
      <c r="H23" s="91">
        <f t="shared" si="0"/>
        <v>30</v>
      </c>
      <c r="I23" s="91">
        <f t="shared" si="1"/>
        <v>15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10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40</v>
      </c>
      <c r="H24" s="91">
        <f t="shared" si="0"/>
        <v>40</v>
      </c>
      <c r="I24" s="91">
        <f t="shared" si="1"/>
        <v>20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6.5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26</v>
      </c>
      <c r="H25" s="91">
        <f t="shared" si="0"/>
        <v>26</v>
      </c>
      <c r="I25" s="91">
        <f t="shared" si="1"/>
        <v>13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5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15</v>
      </c>
      <c r="H26" s="91">
        <f t="shared" si="0"/>
        <v>15</v>
      </c>
      <c r="I26" s="91">
        <f t="shared" si="1"/>
        <v>7.5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8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16</v>
      </c>
      <c r="H27" s="91">
        <f t="shared" si="0"/>
        <v>16</v>
      </c>
      <c r="I27" s="91">
        <f t="shared" si="1"/>
        <v>8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234.5</v>
      </c>
      <c r="E28" s="98"/>
      <c r="F28" s="98"/>
      <c r="G28" s="98"/>
      <c r="H28" s="91">
        <f>SUM(G18:G27)</f>
        <v>234.5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J36"/>
  <sheetViews>
    <sheetView view="pageBreakPreview" topLeftCell="A4" zoomScaleNormal="100" workbookViewId="0">
      <selection activeCell="D27" sqref="D2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Vilemina Kracíková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Petra Sedláčková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Startovka!B48</f>
        <v>Kateřina Uriková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Startovka!C48</f>
        <v xml:space="preserve">Desire To Sin My Divines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Startovka!D48</f>
        <v>SBT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Startovka!A48</f>
        <v>47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Startovka!E48</f>
        <v>OB1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Výsledky!G48</f>
        <v>11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str">
        <f>IF(C13="OB-Z",Startovka!I7,IF(C13="OB1",Startovka!I11,IF(C13="OB2",Startovka!I15,IF(C13="OB3",Startovka!I19))))</f>
        <v>Vilemina Kracíková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vsedě ve skupině</v>
      </c>
      <c r="D18" s="87">
        <v>10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30</v>
      </c>
      <c r="H18" s="91">
        <f t="shared" ref="H18:H27" si="0">SUM(D18*F18)</f>
        <v>30</v>
      </c>
      <c r="I18" s="91">
        <f t="shared" ref="I18:I27" si="1">SUM(((D18+E18)*F18)/2)</f>
        <v>15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Přivolání</v>
      </c>
      <c r="D19" s="93">
        <v>9.5</v>
      </c>
      <c r="E19" s="88"/>
      <c r="F19" s="89">
        <f>IF(C13="OB-Z",Cviky!C4,IF(C13="OB1",Cviky!G4,IF(C13="OB2",Cviky!K4,IF(C13="OB3",Cviky!O4," "))))</f>
        <v>4</v>
      </c>
      <c r="G19" s="90">
        <f>IF(E17="není",H19,I19)</f>
        <v>38</v>
      </c>
      <c r="H19" s="91">
        <f t="shared" si="0"/>
        <v>38</v>
      </c>
      <c r="I19" s="91">
        <f t="shared" si="1"/>
        <v>19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Vyslání do čtverce a položení</v>
      </c>
      <c r="D20" s="93">
        <v>0</v>
      </c>
      <c r="E20" s="88"/>
      <c r="F20" s="89">
        <f>IF(C13="OB-Z",Cviky!C5,IF(C13="OB1",Cviky!G5,IF(C13="OB2",Cviky!K5,IF(C13="OB3",Cviky!O5," "))))</f>
        <v>4</v>
      </c>
      <c r="G20" s="90">
        <f>IF(E17="není",H20,I20)</f>
        <v>0</v>
      </c>
      <c r="H20" s="91">
        <f t="shared" si="0"/>
        <v>0</v>
      </c>
      <c r="I20" s="91">
        <f t="shared" si="1"/>
        <v>0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34</v>
      </c>
      <c r="H21" s="91">
        <f t="shared" si="0"/>
        <v>34</v>
      </c>
      <c r="I21" s="91">
        <f t="shared" si="1"/>
        <v>17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Odložení za pochodu</v>
      </c>
      <c r="D22" s="93">
        <v>10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30</v>
      </c>
      <c r="H22" s="91">
        <f t="shared" si="0"/>
        <v>30</v>
      </c>
      <c r="I22" s="91">
        <f t="shared" si="1"/>
        <v>15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Ovladatelnost na dálku</v>
      </c>
      <c r="D23" s="93">
        <v>6.5</v>
      </c>
      <c r="E23" s="88"/>
      <c r="F23" s="89">
        <f>IF(C13="OB-Z",Cviky!C8,IF(C13="OB1",Cviky!G8,IF(C13="OB2",Cviky!K8,IF(C13="OB3",Cviky!O8," "))))</f>
        <v>4</v>
      </c>
      <c r="G23" s="90">
        <f>IF(E17="není",H23,I23)</f>
        <v>26</v>
      </c>
      <c r="H23" s="91">
        <f t="shared" si="0"/>
        <v>26</v>
      </c>
      <c r="I23" s="91">
        <f t="shared" si="1"/>
        <v>13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Skok přes překážku a aport činky</v>
      </c>
      <c r="D24" s="93">
        <v>8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32</v>
      </c>
      <c r="H24" s="91">
        <f t="shared" si="0"/>
        <v>32</v>
      </c>
      <c r="I24" s="91">
        <f t="shared" si="1"/>
        <v>16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Vyslání okolo skupiny kuželů/barelu a zpět</v>
      </c>
      <c r="D25" s="93">
        <v>8.5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34</v>
      </c>
      <c r="H25" s="91">
        <f t="shared" si="0"/>
        <v>34</v>
      </c>
      <c r="I25" s="91">
        <f t="shared" si="1"/>
        <v>17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Celkový dojem</v>
      </c>
      <c r="D26" s="93">
        <v>10</v>
      </c>
      <c r="E26" s="88"/>
      <c r="F26" s="89">
        <f>IF(C13="OB-Z",Cviky!C11,IF(C13="OB1",Cviky!G11,IF(C13="OB2",Cviky!K11,IF(C13="OB3",Cviky!O11," "))))</f>
        <v>2</v>
      </c>
      <c r="G26" s="90">
        <f>IF(E17="není",H26,I26)</f>
        <v>20</v>
      </c>
      <c r="H26" s="91">
        <f t="shared" si="0"/>
        <v>20</v>
      </c>
      <c r="I26" s="91">
        <f t="shared" si="1"/>
        <v>10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>
        <f>IF(C13="OB-Z",Cviky!C12,IF(C13="OB1",Cviky!G12,IF(C13="OB2",Cviky!K12,IF(C13="OB3",Cviky!O12," "))))</f>
        <v>0</v>
      </c>
      <c r="G27" s="90">
        <f>IF(E17="není",H27,I27)</f>
        <v>0</v>
      </c>
      <c r="H27" s="91">
        <f t="shared" si="0"/>
        <v>0</v>
      </c>
      <c r="I27" s="91">
        <f t="shared" si="1"/>
        <v>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244</v>
      </c>
      <c r="E28" s="98"/>
      <c r="F28" s="98"/>
      <c r="G28" s="98"/>
      <c r="H28" s="91">
        <f>SUM(G18:G27)</f>
        <v>244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J36"/>
  <sheetViews>
    <sheetView view="pageBreakPreview" zoomScaleNormal="100" workbookViewId="0">
      <selection activeCell="C7" sqref="C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b">
        <f>D17</f>
        <v>0</v>
      </c>
      <c r="D6" s="2" t="b">
        <f>IF(E17="není"," ",E17)</f>
        <v>0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b">
        <f>IF(C13="OB-Z",Startovka!I8,IF(C13="OB1",Startovka!I12,IF(C13="OB2",Startovka!I16,IF(C13="OB3",Startovka!I20))))</f>
        <v>0</v>
      </c>
      <c r="D7" s="2" t="b">
        <f>IF(E17="není"," ",IF(C13="OB-Z",Startovka!K8,IF(C13="OB1",Startovka!K12,IF(C13="OB2",Startovka!K16,IF(C13="OB3",Startovka!K20)))))</f>
        <v>0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>
        <f>Startovka!B49</f>
        <v>0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>
        <f>Startovka!C49</f>
        <v>0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>
        <f>Startovka!D49</f>
        <v>0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Startovka!A49</f>
        <v>0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>
        <f>Startovka!E49</f>
        <v>0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 t="str">
        <f>Výsledky!G49</f>
        <v>neurčeno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b">
        <f>IF(C13="OB-Z",Startovka!I7,IF(C13="OB1",Startovka!I11,IF(C13="OB2",Startovka!I15,IF(C13="OB3",Startovka!I19))))</f>
        <v>0</v>
      </c>
      <c r="E17" s="83" t="b">
        <f>IF(C13="OB-Z",Startovka!K7,IF(C13="OB1",Startovka!K11,IF(C13="OB2",Startovka!K15,IF(C13="OB3",Startovka!K19))))</f>
        <v>0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 xml:space="preserve"> </v>
      </c>
      <c r="D18" s="87"/>
      <c r="E18" s="88"/>
      <c r="F18" s="89" t="str">
        <f>IF(C13="OB-Z",Cviky!C3,IF(C13="OB1",Cviky!G3,IF(C13="OB2",Cviky!K3,IF(C13="OB3",Cviky!O3," "))))</f>
        <v xml:space="preserve"> </v>
      </c>
      <c r="G18" s="90" t="e">
        <f>IF(E17="není",H18,I18)</f>
        <v>#VALUE!</v>
      </c>
      <c r="H18" s="91" t="e">
        <f t="shared" ref="H18:H27" si="0">SUM(D18*F18)</f>
        <v>#VALUE!</v>
      </c>
      <c r="I18" s="91" t="e">
        <f t="shared" ref="I18:I27" si="1">SUM(((D18+E18)*F18)/2)</f>
        <v>#VALUE!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 xml:space="preserve"> </v>
      </c>
      <c r="D19" s="93"/>
      <c r="E19" s="88"/>
      <c r="F19" s="89" t="str">
        <f>IF(C13="OB-Z",Cviky!C4,IF(C13="OB1",Cviky!G4,IF(C13="OB2",Cviky!K4,IF(C13="OB3",Cviky!O4," "))))</f>
        <v xml:space="preserve"> </v>
      </c>
      <c r="G19" s="90" t="e">
        <f>IF(E17="není",H19,I19)</f>
        <v>#VALUE!</v>
      </c>
      <c r="H19" s="91" t="e">
        <f t="shared" si="0"/>
        <v>#VALUE!</v>
      </c>
      <c r="I19" s="91" t="e">
        <f t="shared" si="1"/>
        <v>#VALUE!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 xml:space="preserve"> </v>
      </c>
      <c r="D20" s="93"/>
      <c r="E20" s="88"/>
      <c r="F20" s="89" t="str">
        <f>IF(C13="OB-Z",Cviky!C5,IF(C13="OB1",Cviky!G5,IF(C13="OB2",Cviky!K5,IF(C13="OB3",Cviky!O5," "))))</f>
        <v xml:space="preserve"> </v>
      </c>
      <c r="G20" s="90" t="e">
        <f>IF(E17="není",H20,I20)</f>
        <v>#VALUE!</v>
      </c>
      <c r="H20" s="91" t="e">
        <f t="shared" si="0"/>
        <v>#VALUE!</v>
      </c>
      <c r="I20" s="91" t="e">
        <f t="shared" si="1"/>
        <v>#VALUE!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 xml:space="preserve"> </v>
      </c>
      <c r="D21" s="93"/>
      <c r="E21" s="88"/>
      <c r="F21" s="89" t="str">
        <f>IF(C13="OB-Z",Cviky!C6,IF(C13="OB1",Cviky!G6,IF(C13="OB2",Cviky!K6,IF(C13="OB3",Cviky!O6," "))))</f>
        <v xml:space="preserve"> </v>
      </c>
      <c r="G21" s="90" t="e">
        <f>IF(E17="není",H21,I21)</f>
        <v>#VALUE!</v>
      </c>
      <c r="H21" s="91" t="e">
        <f t="shared" si="0"/>
        <v>#VALUE!</v>
      </c>
      <c r="I21" s="91" t="e">
        <f t="shared" si="1"/>
        <v>#VALUE!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 xml:space="preserve"> </v>
      </c>
      <c r="D22" s="93"/>
      <c r="E22" s="88"/>
      <c r="F22" s="89" t="str">
        <f>IF(C13="OB-Z",Cviky!C7,IF(C13="OB1",Cviky!G7,IF(C13="OB2",Cviky!K7,IF(C13="OB3",Cviky!O7," "))))</f>
        <v xml:space="preserve"> </v>
      </c>
      <c r="G22" s="90" t="e">
        <f>IF(E17="není",H22,I22)</f>
        <v>#VALUE!</v>
      </c>
      <c r="H22" s="91" t="e">
        <f t="shared" si="0"/>
        <v>#VALUE!</v>
      </c>
      <c r="I22" s="91" t="e">
        <f t="shared" si="1"/>
        <v>#VALUE!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 xml:space="preserve"> </v>
      </c>
      <c r="D23" s="93"/>
      <c r="E23" s="88"/>
      <c r="F23" s="89" t="str">
        <f>IF(C13="OB-Z",Cviky!C8,IF(C13="OB1",Cviky!G8,IF(C13="OB2",Cviky!K8,IF(C13="OB3",Cviky!O8," "))))</f>
        <v xml:space="preserve"> </v>
      </c>
      <c r="G23" s="90" t="e">
        <f>IF(E17="není",H23,I23)</f>
        <v>#VALUE!</v>
      </c>
      <c r="H23" s="91" t="e">
        <f t="shared" si="0"/>
        <v>#VALUE!</v>
      </c>
      <c r="I23" s="91" t="e">
        <f t="shared" si="1"/>
        <v>#VALUE!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 xml:space="preserve"> </v>
      </c>
      <c r="D24" s="93"/>
      <c r="E24" s="88"/>
      <c r="F24" s="89" t="str">
        <f>IF(C13="OB-Z",Cviky!C9,IF(C13="OB1",Cviky!G9,IF(C13="OB2",Cviky!K9,IF(C13="OB3",Cviky!O9," "))))</f>
        <v xml:space="preserve"> </v>
      </c>
      <c r="G24" s="90" t="e">
        <f>IF(E17="není",H24,I24)</f>
        <v>#VALUE!</v>
      </c>
      <c r="H24" s="91" t="e">
        <f t="shared" si="0"/>
        <v>#VALUE!</v>
      </c>
      <c r="I24" s="91" t="e">
        <f t="shared" si="1"/>
        <v>#VALUE!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 xml:space="preserve"> </v>
      </c>
      <c r="D25" s="93"/>
      <c r="E25" s="88"/>
      <c r="F25" s="89" t="str">
        <f>IF(C13="OB-Z",Cviky!C10,IF(C13="OB1",Cviky!G10,IF(C13="OB2",Cviky!K10,IF(C13="OB3",Cviky!O10," "))))</f>
        <v xml:space="preserve"> </v>
      </c>
      <c r="G25" s="90" t="e">
        <f>IF(E17="není",H25,I25)</f>
        <v>#VALUE!</v>
      </c>
      <c r="H25" s="91" t="e">
        <f t="shared" si="0"/>
        <v>#VALUE!</v>
      </c>
      <c r="I25" s="91" t="e">
        <f t="shared" si="1"/>
        <v>#VALUE!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 xml:space="preserve"> </v>
      </c>
      <c r="D26" s="93"/>
      <c r="E26" s="88"/>
      <c r="F26" s="89" t="str">
        <f>IF(C13="OB-Z",Cviky!C11,IF(C13="OB1",Cviky!G11,IF(C13="OB2",Cviky!K11,IF(C13="OB3",Cviky!O11," "))))</f>
        <v xml:space="preserve"> </v>
      </c>
      <c r="G26" s="90" t="e">
        <f>IF(E17="není",H26,I26)</f>
        <v>#VALUE!</v>
      </c>
      <c r="H26" s="91" t="e">
        <f t="shared" si="0"/>
        <v>#VALUE!</v>
      </c>
      <c r="I26" s="91" t="e">
        <f t="shared" si="1"/>
        <v>#VALUE!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 t="str">
        <f>IF(C13="OB-Z",Cviky!C12,IF(C13="OB1",Cviky!G12,IF(C13="OB2",Cviky!K12,IF(C13="OB3",Cviky!O12," "))))</f>
        <v xml:space="preserve"> </v>
      </c>
      <c r="G27" s="90" t="e">
        <f>IF(E17="není",H27,I27)</f>
        <v>#VALUE!</v>
      </c>
      <c r="H27" s="91" t="e">
        <f t="shared" si="0"/>
        <v>#VALUE!</v>
      </c>
      <c r="I27" s="91" t="e">
        <f t="shared" si="1"/>
        <v>#VALUE!</v>
      </c>
    </row>
    <row r="28" spans="1:9" ht="15.6" x14ac:dyDescent="0.3">
      <c r="A28" s="77"/>
      <c r="B28" s="97" t="s">
        <v>211</v>
      </c>
      <c r="C28" s="97"/>
      <c r="D28" s="98" t="e">
        <f>IF(G13="ano","0",IF(G14="ano",H28-20,SUM(G18:G27)))</f>
        <v>#VALUE!</v>
      </c>
      <c r="E28" s="98"/>
      <c r="F28" s="98"/>
      <c r="G28" s="98"/>
      <c r="H28" s="91" t="e">
        <f>SUM(G18:G27)</f>
        <v>#VALUE!</v>
      </c>
      <c r="I28" s="91"/>
    </row>
    <row r="29" spans="1:9" ht="15.6" x14ac:dyDescent="0.3">
      <c r="A29" s="77"/>
      <c r="B29" s="97" t="s">
        <v>212</v>
      </c>
      <c r="C29" s="97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75" firstPageNumber="0" orientation="landscape" horizontalDpi="300" verticalDpi="30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J36"/>
  <sheetViews>
    <sheetView view="pageBreakPreview" zoomScaleNormal="100" workbookViewId="0">
      <selection activeCell="C7" sqref="C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b">
        <f>D17</f>
        <v>0</v>
      </c>
      <c r="D6" s="2" t="b">
        <f>IF(E17="není"," ",E17)</f>
        <v>0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b">
        <f>IF(C13="OB-Z",Startovka!I8,IF(C13="OB1",Startovka!I12,IF(C13="OB2",Startovka!I16,IF(C13="OB3",Startovka!I20))))</f>
        <v>0</v>
      </c>
      <c r="D7" s="2" t="b">
        <f>IF(E17="není"," ",IF(C13="OB-Z",Startovka!K8,IF(C13="OB1",Startovka!K12,IF(C13="OB2",Startovka!K16,IF(C13="OB3",Startovka!K20)))))</f>
        <v>0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>
        <f>Startovka!B50</f>
        <v>0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>
        <f>Startovka!C50</f>
        <v>0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>
        <f>Startovka!D50</f>
        <v>0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Startovka!A50</f>
        <v>0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>
        <f>Startovka!E50</f>
        <v>0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 t="str">
        <f>Výsledky!G50</f>
        <v>neurčeno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b">
        <f>IF(C13="OB-Z",Startovka!I7,IF(C13="OB1",Startovka!I11,IF(C13="OB2",Startovka!I15,IF(C13="OB3",Startovka!I19))))</f>
        <v>0</v>
      </c>
      <c r="E17" s="83" t="b">
        <f>IF(C13="OB-Z",Startovka!K7,IF(C13="OB1",Startovka!K11,IF(C13="OB2",Startovka!K15,IF(C13="OB3",Startovka!K19))))</f>
        <v>0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 xml:space="preserve"> </v>
      </c>
      <c r="D18" s="87"/>
      <c r="E18" s="88"/>
      <c r="F18" s="89" t="str">
        <f>IF(C13="OB-Z",Cviky!C3,IF(C13="OB1",Cviky!G3,IF(C13="OB2",Cviky!K3,IF(C13="OB3",Cviky!O3," "))))</f>
        <v xml:space="preserve"> </v>
      </c>
      <c r="G18" s="90" t="e">
        <f>IF(E17="není",H18,I18)</f>
        <v>#VALUE!</v>
      </c>
      <c r="H18" s="91" t="e">
        <f t="shared" ref="H18:H27" si="0">SUM(D18*F18)</f>
        <v>#VALUE!</v>
      </c>
      <c r="I18" s="91" t="e">
        <f t="shared" ref="I18:I27" si="1">SUM(((D18+E18)*F18)/2)</f>
        <v>#VALUE!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 xml:space="preserve"> </v>
      </c>
      <c r="D19" s="93"/>
      <c r="E19" s="88"/>
      <c r="F19" s="89" t="str">
        <f>IF(C13="OB-Z",Cviky!C4,IF(C13="OB1",Cviky!G4,IF(C13="OB2",Cviky!K4,IF(C13="OB3",Cviky!O4," "))))</f>
        <v xml:space="preserve"> </v>
      </c>
      <c r="G19" s="90" t="e">
        <f>IF(E17="není",H19,I19)</f>
        <v>#VALUE!</v>
      </c>
      <c r="H19" s="91" t="e">
        <f t="shared" si="0"/>
        <v>#VALUE!</v>
      </c>
      <c r="I19" s="91" t="e">
        <f t="shared" si="1"/>
        <v>#VALUE!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 xml:space="preserve"> </v>
      </c>
      <c r="D20" s="93"/>
      <c r="E20" s="88"/>
      <c r="F20" s="89" t="str">
        <f>IF(C13="OB-Z",Cviky!C5,IF(C13="OB1",Cviky!G5,IF(C13="OB2",Cviky!K5,IF(C13="OB3",Cviky!O5," "))))</f>
        <v xml:space="preserve"> </v>
      </c>
      <c r="G20" s="90" t="e">
        <f>IF(E17="není",H20,I20)</f>
        <v>#VALUE!</v>
      </c>
      <c r="H20" s="91" t="e">
        <f t="shared" si="0"/>
        <v>#VALUE!</v>
      </c>
      <c r="I20" s="91" t="e">
        <f t="shared" si="1"/>
        <v>#VALUE!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 xml:space="preserve"> </v>
      </c>
      <c r="D21" s="93"/>
      <c r="E21" s="88"/>
      <c r="F21" s="89" t="str">
        <f>IF(C13="OB-Z",Cviky!C6,IF(C13="OB1",Cviky!G6,IF(C13="OB2",Cviky!K6,IF(C13="OB3",Cviky!O6," "))))</f>
        <v xml:space="preserve"> </v>
      </c>
      <c r="G21" s="90" t="e">
        <f>IF(E17="není",H21,I21)</f>
        <v>#VALUE!</v>
      </c>
      <c r="H21" s="91" t="e">
        <f t="shared" si="0"/>
        <v>#VALUE!</v>
      </c>
      <c r="I21" s="91" t="e">
        <f t="shared" si="1"/>
        <v>#VALUE!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 xml:space="preserve"> </v>
      </c>
      <c r="D22" s="93"/>
      <c r="E22" s="88"/>
      <c r="F22" s="89" t="str">
        <f>IF(C13="OB-Z",Cviky!C7,IF(C13="OB1",Cviky!G7,IF(C13="OB2",Cviky!K7,IF(C13="OB3",Cviky!O7," "))))</f>
        <v xml:space="preserve"> </v>
      </c>
      <c r="G22" s="90" t="e">
        <f>IF(E17="není",H22,I22)</f>
        <v>#VALUE!</v>
      </c>
      <c r="H22" s="91" t="e">
        <f t="shared" si="0"/>
        <v>#VALUE!</v>
      </c>
      <c r="I22" s="91" t="e">
        <f t="shared" si="1"/>
        <v>#VALUE!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 xml:space="preserve"> </v>
      </c>
      <c r="D23" s="93"/>
      <c r="E23" s="88"/>
      <c r="F23" s="89" t="str">
        <f>IF(C13="OB-Z",Cviky!C8,IF(C13="OB1",Cviky!G8,IF(C13="OB2",Cviky!K8,IF(C13="OB3",Cviky!O8," "))))</f>
        <v xml:space="preserve"> </v>
      </c>
      <c r="G23" s="90" t="e">
        <f>IF(E17="není",H23,I23)</f>
        <v>#VALUE!</v>
      </c>
      <c r="H23" s="91" t="e">
        <f t="shared" si="0"/>
        <v>#VALUE!</v>
      </c>
      <c r="I23" s="91" t="e">
        <f t="shared" si="1"/>
        <v>#VALUE!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 xml:space="preserve"> </v>
      </c>
      <c r="D24" s="93"/>
      <c r="E24" s="88"/>
      <c r="F24" s="89" t="str">
        <f>IF(C13="OB-Z",Cviky!C9,IF(C13="OB1",Cviky!G9,IF(C13="OB2",Cviky!K9,IF(C13="OB3",Cviky!O9," "))))</f>
        <v xml:space="preserve"> </v>
      </c>
      <c r="G24" s="90" t="e">
        <f>IF(E17="není",H24,I24)</f>
        <v>#VALUE!</v>
      </c>
      <c r="H24" s="91" t="e">
        <f t="shared" si="0"/>
        <v>#VALUE!</v>
      </c>
      <c r="I24" s="91" t="e">
        <f t="shared" si="1"/>
        <v>#VALUE!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 xml:space="preserve"> </v>
      </c>
      <c r="D25" s="93"/>
      <c r="E25" s="88"/>
      <c r="F25" s="89" t="str">
        <f>IF(C13="OB-Z",Cviky!C10,IF(C13="OB1",Cviky!G10,IF(C13="OB2",Cviky!K10,IF(C13="OB3",Cviky!O10," "))))</f>
        <v xml:space="preserve"> </v>
      </c>
      <c r="G25" s="90" t="e">
        <f>IF(E17="není",H25,I25)</f>
        <v>#VALUE!</v>
      </c>
      <c r="H25" s="91" t="e">
        <f t="shared" si="0"/>
        <v>#VALUE!</v>
      </c>
      <c r="I25" s="91" t="e">
        <f t="shared" si="1"/>
        <v>#VALUE!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 xml:space="preserve"> </v>
      </c>
      <c r="D26" s="93"/>
      <c r="E26" s="88"/>
      <c r="F26" s="89" t="str">
        <f>IF(C13="OB-Z",Cviky!C11,IF(C13="OB1",Cviky!G11,IF(C13="OB2",Cviky!K11,IF(C13="OB3",Cviky!O11," "))))</f>
        <v xml:space="preserve"> </v>
      </c>
      <c r="G26" s="90" t="e">
        <f>IF(E17="není",H26,I26)</f>
        <v>#VALUE!</v>
      </c>
      <c r="H26" s="91" t="e">
        <f t="shared" si="0"/>
        <v>#VALUE!</v>
      </c>
      <c r="I26" s="91" t="e">
        <f t="shared" si="1"/>
        <v>#VALUE!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 t="str">
        <f>IF(C13="OB-Z",Cviky!C12,IF(C13="OB1",Cviky!G12,IF(C13="OB2",Cviky!K12,IF(C13="OB3",Cviky!O12," "))))</f>
        <v xml:space="preserve"> </v>
      </c>
      <c r="G27" s="90" t="e">
        <f>IF(E17="není",H27,I27)</f>
        <v>#VALUE!</v>
      </c>
      <c r="H27" s="91" t="e">
        <f t="shared" si="0"/>
        <v>#VALUE!</v>
      </c>
      <c r="I27" s="91" t="e">
        <f t="shared" si="1"/>
        <v>#VALUE!</v>
      </c>
    </row>
    <row r="28" spans="1:9" ht="15.6" x14ac:dyDescent="0.3">
      <c r="A28" s="77"/>
      <c r="B28" s="97" t="s">
        <v>211</v>
      </c>
      <c r="C28" s="97"/>
      <c r="D28" s="98" t="e">
        <f>IF(G13="ano","0",IF(G14="ano",H28-20,SUM(G18:G27)))</f>
        <v>#VALUE!</v>
      </c>
      <c r="E28" s="98"/>
      <c r="F28" s="98"/>
      <c r="G28" s="98"/>
      <c r="H28" s="91" t="e">
        <f>SUM(G18:G27)</f>
        <v>#VALUE!</v>
      </c>
      <c r="I28" s="91"/>
    </row>
    <row r="29" spans="1:9" ht="15.6" x14ac:dyDescent="0.3">
      <c r="A29" s="77"/>
      <c r="B29" s="97" t="s">
        <v>212</v>
      </c>
      <c r="C29" s="97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75" firstPageNumber="0" orientation="landscape" horizontalDpi="300" verticalDpi="30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J36"/>
  <sheetViews>
    <sheetView view="pageBreakPreview" zoomScaleNormal="100" workbookViewId="0">
      <selection activeCell="C7" sqref="C7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b">
        <f>D17</f>
        <v>0</v>
      </c>
      <c r="D6" s="2" t="b">
        <f>IF(E17="není"," ",E17)</f>
        <v>0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b">
        <f>IF(C13="OB-Z",Startovka!I8,IF(C13="OB1",Startovka!I12,IF(C13="OB2",Startovka!I16,IF(C13="OB3",Startovka!I20))))</f>
        <v>0</v>
      </c>
      <c r="D7" s="2" t="b">
        <f>IF(E17="není"," ",IF(C13="OB-Z",Startovka!K8,IF(C13="OB1",Startovka!K12,IF(C13="OB2",Startovka!K16,IF(C13="OB3",Startovka!K20)))))</f>
        <v>0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>
        <f>Startovka!B51</f>
        <v>0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>
        <f>Startovka!C51</f>
        <v>0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>
        <f>Startovka!D51</f>
        <v>0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Startovka!A51</f>
        <v>0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>
        <f>Startovka!E51</f>
        <v>0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 t="str">
        <f>Výsledky!G51</f>
        <v>neurčeno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5.5" customHeight="1" x14ac:dyDescent="0.3">
      <c r="A17" s="77"/>
      <c r="B17" s="82"/>
      <c r="C17" s="82"/>
      <c r="D17" s="83" t="b">
        <f>IF(C13="OB-Z",Startovka!I7,IF(C13="OB1",Startovka!I11,IF(C13="OB2",Startovka!I15,IF(C13="OB3",Startovka!I19))))</f>
        <v>0</v>
      </c>
      <c r="E17" s="83" t="b">
        <f>IF(C13="OB-Z",Startovka!K7,IF(C13="OB1",Startovka!K11,IF(C13="OB2",Startovka!K15,IF(C13="OB3",Startovka!K19))))</f>
        <v>0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 xml:space="preserve"> </v>
      </c>
      <c r="D18" s="87"/>
      <c r="E18" s="88"/>
      <c r="F18" s="89" t="str">
        <f>IF(C13="OB-Z",Cviky!C3,IF(C13="OB1",Cviky!G3,IF(C13="OB2",Cviky!K3,IF(C13="OB3",Cviky!O3," "))))</f>
        <v xml:space="preserve"> </v>
      </c>
      <c r="G18" s="90" t="e">
        <f>IF(E17="není",H18,I18)</f>
        <v>#VALUE!</v>
      </c>
      <c r="H18" s="91" t="e">
        <f t="shared" ref="H18:H27" si="0">SUM(D18*F18)</f>
        <v>#VALUE!</v>
      </c>
      <c r="I18" s="91" t="e">
        <f t="shared" ref="I18:I27" si="1">SUM(((D18+E18)*F18)/2)</f>
        <v>#VALUE!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 xml:space="preserve"> </v>
      </c>
      <c r="D19" s="93"/>
      <c r="E19" s="88"/>
      <c r="F19" s="89" t="str">
        <f>IF(C13="OB-Z",Cviky!C4,IF(C13="OB1",Cviky!G4,IF(C13="OB2",Cviky!K4,IF(C13="OB3",Cviky!O4," "))))</f>
        <v xml:space="preserve"> </v>
      </c>
      <c r="G19" s="90" t="e">
        <f>IF(E17="není",H19,I19)</f>
        <v>#VALUE!</v>
      </c>
      <c r="H19" s="91" t="e">
        <f t="shared" si="0"/>
        <v>#VALUE!</v>
      </c>
      <c r="I19" s="91" t="e">
        <f t="shared" si="1"/>
        <v>#VALUE!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 xml:space="preserve"> </v>
      </c>
      <c r="D20" s="93"/>
      <c r="E20" s="88"/>
      <c r="F20" s="89" t="str">
        <f>IF(C13="OB-Z",Cviky!C5,IF(C13="OB1",Cviky!G5,IF(C13="OB2",Cviky!K5,IF(C13="OB3",Cviky!O5," "))))</f>
        <v xml:space="preserve"> </v>
      </c>
      <c r="G20" s="90" t="e">
        <f>IF(E17="není",H20,I20)</f>
        <v>#VALUE!</v>
      </c>
      <c r="H20" s="91" t="e">
        <f t="shared" si="0"/>
        <v>#VALUE!</v>
      </c>
      <c r="I20" s="91" t="e">
        <f t="shared" si="1"/>
        <v>#VALUE!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 xml:space="preserve"> </v>
      </c>
      <c r="D21" s="93"/>
      <c r="E21" s="88"/>
      <c r="F21" s="89" t="str">
        <f>IF(C13="OB-Z",Cviky!C6,IF(C13="OB1",Cviky!G6,IF(C13="OB2",Cviky!K6,IF(C13="OB3",Cviky!O6," "))))</f>
        <v xml:space="preserve"> </v>
      </c>
      <c r="G21" s="90" t="e">
        <f>IF(E17="není",H21,I21)</f>
        <v>#VALUE!</v>
      </c>
      <c r="H21" s="91" t="e">
        <f t="shared" si="0"/>
        <v>#VALUE!</v>
      </c>
      <c r="I21" s="91" t="e">
        <f t="shared" si="1"/>
        <v>#VALUE!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 xml:space="preserve"> </v>
      </c>
      <c r="D22" s="93"/>
      <c r="E22" s="88"/>
      <c r="F22" s="89" t="str">
        <f>IF(C13="OB-Z",Cviky!C7,IF(C13="OB1",Cviky!G7,IF(C13="OB2",Cviky!K7,IF(C13="OB3",Cviky!O7," "))))</f>
        <v xml:space="preserve"> </v>
      </c>
      <c r="G22" s="90" t="e">
        <f>IF(E17="není",H22,I22)</f>
        <v>#VALUE!</v>
      </c>
      <c r="H22" s="91" t="e">
        <f t="shared" si="0"/>
        <v>#VALUE!</v>
      </c>
      <c r="I22" s="91" t="e">
        <f t="shared" si="1"/>
        <v>#VALUE!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 xml:space="preserve"> </v>
      </c>
      <c r="D23" s="93"/>
      <c r="E23" s="88"/>
      <c r="F23" s="89" t="str">
        <f>IF(C13="OB-Z",Cviky!C8,IF(C13="OB1",Cviky!G8,IF(C13="OB2",Cviky!K8,IF(C13="OB3",Cviky!O8," "))))</f>
        <v xml:space="preserve"> </v>
      </c>
      <c r="G23" s="90" t="e">
        <f>IF(E17="není",H23,I23)</f>
        <v>#VALUE!</v>
      </c>
      <c r="H23" s="91" t="e">
        <f t="shared" si="0"/>
        <v>#VALUE!</v>
      </c>
      <c r="I23" s="91" t="e">
        <f t="shared" si="1"/>
        <v>#VALUE!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 xml:space="preserve"> </v>
      </c>
      <c r="D24" s="93"/>
      <c r="E24" s="88"/>
      <c r="F24" s="89" t="str">
        <f>IF(C13="OB-Z",Cviky!C9,IF(C13="OB1",Cviky!G9,IF(C13="OB2",Cviky!K9,IF(C13="OB3",Cviky!O9," "))))</f>
        <v xml:space="preserve"> </v>
      </c>
      <c r="G24" s="90" t="e">
        <f>IF(E17="není",H24,I24)</f>
        <v>#VALUE!</v>
      </c>
      <c r="H24" s="91" t="e">
        <f t="shared" si="0"/>
        <v>#VALUE!</v>
      </c>
      <c r="I24" s="91" t="e">
        <f t="shared" si="1"/>
        <v>#VALUE!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 xml:space="preserve"> </v>
      </c>
      <c r="D25" s="93"/>
      <c r="E25" s="88"/>
      <c r="F25" s="89" t="str">
        <f>IF(C13="OB-Z",Cviky!C10,IF(C13="OB1",Cviky!G10,IF(C13="OB2",Cviky!K10,IF(C13="OB3",Cviky!O10," "))))</f>
        <v xml:space="preserve"> </v>
      </c>
      <c r="G25" s="90" t="e">
        <f>IF(E17="není",H25,I25)</f>
        <v>#VALUE!</v>
      </c>
      <c r="H25" s="91" t="e">
        <f t="shared" si="0"/>
        <v>#VALUE!</v>
      </c>
      <c r="I25" s="91" t="e">
        <f t="shared" si="1"/>
        <v>#VALUE!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 xml:space="preserve"> </v>
      </c>
      <c r="D26" s="93"/>
      <c r="E26" s="88"/>
      <c r="F26" s="89" t="str">
        <f>IF(C13="OB-Z",Cviky!C11,IF(C13="OB1",Cviky!G11,IF(C13="OB2",Cviky!K11,IF(C13="OB3",Cviky!O11," "))))</f>
        <v xml:space="preserve"> </v>
      </c>
      <c r="G26" s="90" t="e">
        <f>IF(E17="není",H26,I26)</f>
        <v>#VALUE!</v>
      </c>
      <c r="H26" s="91" t="e">
        <f t="shared" si="0"/>
        <v>#VALUE!</v>
      </c>
      <c r="I26" s="91" t="e">
        <f t="shared" si="1"/>
        <v>#VALUE!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 xml:space="preserve"> </v>
      </c>
      <c r="D27" s="93"/>
      <c r="E27" s="88"/>
      <c r="F27" s="89" t="str">
        <f>IF(C13="OB-Z",Cviky!C12,IF(C13="OB1",Cviky!G12,IF(C13="OB2",Cviky!K12,IF(C13="OB3",Cviky!O12," "))))</f>
        <v xml:space="preserve"> </v>
      </c>
      <c r="G27" s="90" t="e">
        <f>IF(E17="není",H27,I27)</f>
        <v>#VALUE!</v>
      </c>
      <c r="H27" s="91" t="e">
        <f t="shared" si="0"/>
        <v>#VALUE!</v>
      </c>
      <c r="I27" s="91" t="e">
        <f t="shared" si="1"/>
        <v>#VALUE!</v>
      </c>
    </row>
    <row r="28" spans="1:9" ht="15.6" x14ac:dyDescent="0.3">
      <c r="A28" s="77"/>
      <c r="B28" s="97" t="s">
        <v>211</v>
      </c>
      <c r="C28" s="97"/>
      <c r="D28" s="98" t="e">
        <f>IF(G13="ano","0",IF(G14="ano",H28-20,SUM(G18:G27)))</f>
        <v>#VALUE!</v>
      </c>
      <c r="E28" s="98"/>
      <c r="F28" s="98"/>
      <c r="G28" s="98"/>
      <c r="H28" s="91" t="e">
        <f>SUM(G18:G27)</f>
        <v>#VALUE!</v>
      </c>
      <c r="I28" s="91"/>
    </row>
    <row r="29" spans="1:9" ht="15.6" x14ac:dyDescent="0.3">
      <c r="A29" s="77"/>
      <c r="B29" s="97" t="s">
        <v>212</v>
      </c>
      <c r="C29" s="97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75" firstPageNumber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36"/>
  <sheetViews>
    <sheetView view="pageBreakPreview" topLeftCell="A5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Startovka!B4</f>
        <v>Kateřina Preisová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Startovka!C4</f>
        <v>Azzy Princess os Soutoku Otavy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Startovka!D4</f>
        <v>Bostonský teriér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Startovka!A4</f>
        <v>3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Startovka!E4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Výsledky!G4</f>
        <v>1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9.5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28.5</v>
      </c>
      <c r="H18" s="91">
        <f t="shared" ref="H18:H27" si="0">SUM(D18*F18)</f>
        <v>28.5</v>
      </c>
      <c r="I18" s="91">
        <f t="shared" ref="I18:I27" si="1">SUM(((D18+E18)*F18)/2)</f>
        <v>14.25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9.5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28.5</v>
      </c>
      <c r="H19" s="91">
        <f t="shared" si="0"/>
        <v>28.5</v>
      </c>
      <c r="I19" s="91">
        <f t="shared" si="1"/>
        <v>14.25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10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30</v>
      </c>
      <c r="H20" s="91">
        <f t="shared" si="0"/>
        <v>30</v>
      </c>
      <c r="I20" s="91">
        <f t="shared" si="1"/>
        <v>15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9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36</v>
      </c>
      <c r="H21" s="91">
        <f t="shared" si="0"/>
        <v>36</v>
      </c>
      <c r="I21" s="91">
        <f t="shared" si="1"/>
        <v>18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10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30</v>
      </c>
      <c r="H22" s="91">
        <f t="shared" si="0"/>
        <v>30</v>
      </c>
      <c r="I22" s="91">
        <f t="shared" si="1"/>
        <v>15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10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30</v>
      </c>
      <c r="H23" s="91">
        <f t="shared" si="0"/>
        <v>30</v>
      </c>
      <c r="I23" s="91">
        <f t="shared" si="1"/>
        <v>15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10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40</v>
      </c>
      <c r="H24" s="91">
        <f t="shared" si="0"/>
        <v>40</v>
      </c>
      <c r="I24" s="91">
        <f t="shared" si="1"/>
        <v>20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9.5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38</v>
      </c>
      <c r="H25" s="91">
        <f t="shared" si="0"/>
        <v>38</v>
      </c>
      <c r="I25" s="91">
        <f t="shared" si="1"/>
        <v>19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8.5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25.5</v>
      </c>
      <c r="H26" s="91">
        <f t="shared" si="0"/>
        <v>25.5</v>
      </c>
      <c r="I26" s="91">
        <f t="shared" si="1"/>
        <v>12.75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306.5</v>
      </c>
      <c r="E28" s="98"/>
      <c r="F28" s="98"/>
      <c r="G28" s="98"/>
      <c r="H28" s="91">
        <f>SUM(G18:G27)</f>
        <v>306.5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36"/>
  <sheetViews>
    <sheetView view="pageBreakPreview" topLeftCell="A4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Startovka!B5</f>
        <v>Jana Gaborová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Startovka!C5</f>
        <v>Apolenka od Kačky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Startovka!D5</f>
        <v>SBT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Startovka!A5</f>
        <v>4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Startovka!E5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Výsledky!G5</f>
        <v>5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8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24</v>
      </c>
      <c r="H18" s="91">
        <f t="shared" ref="H18:H27" si="0">SUM(D18*F18)</f>
        <v>24</v>
      </c>
      <c r="I18" s="91">
        <f t="shared" ref="I18:I27" si="1">SUM(((D18+E18)*F18)/2)</f>
        <v>12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5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15</v>
      </c>
      <c r="H19" s="91">
        <f t="shared" si="0"/>
        <v>15</v>
      </c>
      <c r="I19" s="91">
        <f t="shared" si="1"/>
        <v>7.5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8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24</v>
      </c>
      <c r="H20" s="91">
        <f t="shared" si="0"/>
        <v>24</v>
      </c>
      <c r="I20" s="91">
        <f t="shared" si="1"/>
        <v>12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6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24</v>
      </c>
      <c r="H21" s="91">
        <f t="shared" si="0"/>
        <v>24</v>
      </c>
      <c r="I21" s="91">
        <f t="shared" si="1"/>
        <v>12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6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18</v>
      </c>
      <c r="H22" s="91">
        <f t="shared" si="0"/>
        <v>18</v>
      </c>
      <c r="I22" s="91">
        <f t="shared" si="1"/>
        <v>9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8.5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25.5</v>
      </c>
      <c r="H23" s="91">
        <f t="shared" si="0"/>
        <v>25.5</v>
      </c>
      <c r="I23" s="91">
        <f t="shared" si="1"/>
        <v>12.75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9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36</v>
      </c>
      <c r="H24" s="91">
        <f t="shared" si="0"/>
        <v>36</v>
      </c>
      <c r="I24" s="91">
        <f t="shared" si="1"/>
        <v>18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6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24</v>
      </c>
      <c r="H25" s="91">
        <f t="shared" si="0"/>
        <v>24</v>
      </c>
      <c r="I25" s="91">
        <f t="shared" si="1"/>
        <v>12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7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21</v>
      </c>
      <c r="H26" s="91">
        <f t="shared" si="0"/>
        <v>21</v>
      </c>
      <c r="I26" s="91">
        <f t="shared" si="1"/>
        <v>10.5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231.5</v>
      </c>
      <c r="E28" s="98"/>
      <c r="F28" s="98"/>
      <c r="G28" s="98"/>
      <c r="H28" s="91">
        <f>SUM(G18:G27)</f>
        <v>231.5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36"/>
  <sheetViews>
    <sheetView view="pageBreakPreview" topLeftCell="A6" zoomScaleNormal="100" workbookViewId="0">
      <selection activeCell="E18" sqref="E18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Startovka!B6</f>
        <v xml:space="preserve">Marie Klůsová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Startovka!C6</f>
        <v xml:space="preserve">Buffy z Budkovky 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Startovka!D6</f>
        <v xml:space="preserve">NSDTR 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Startovka!A6</f>
        <v>5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Startovka!E6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Výsledky!G6</f>
        <v>6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8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24</v>
      </c>
      <c r="H18" s="91">
        <f t="shared" ref="H18:H27" si="0">SUM(D18*F18)</f>
        <v>24</v>
      </c>
      <c r="I18" s="91">
        <f t="shared" ref="I18:I27" si="1">SUM(((D18+E18)*F18)/2)</f>
        <v>12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8.5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25.5</v>
      </c>
      <c r="H19" s="91">
        <f t="shared" si="0"/>
        <v>25.5</v>
      </c>
      <c r="I19" s="91">
        <f t="shared" si="1"/>
        <v>12.75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8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24</v>
      </c>
      <c r="H20" s="91">
        <f t="shared" si="0"/>
        <v>24</v>
      </c>
      <c r="I20" s="91">
        <f t="shared" si="1"/>
        <v>12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32</v>
      </c>
      <c r="H21" s="91">
        <f t="shared" si="0"/>
        <v>32</v>
      </c>
      <c r="I21" s="91">
        <f t="shared" si="1"/>
        <v>16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7.5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22.5</v>
      </c>
      <c r="H22" s="91">
        <f t="shared" si="0"/>
        <v>22.5</v>
      </c>
      <c r="I22" s="91">
        <f t="shared" si="1"/>
        <v>11.25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7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21</v>
      </c>
      <c r="H23" s="91">
        <f t="shared" si="0"/>
        <v>21</v>
      </c>
      <c r="I23" s="91">
        <f t="shared" si="1"/>
        <v>10.5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8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32</v>
      </c>
      <c r="H24" s="91">
        <f t="shared" si="0"/>
        <v>32</v>
      </c>
      <c r="I24" s="91">
        <f t="shared" si="1"/>
        <v>16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5.5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22</v>
      </c>
      <c r="H25" s="91">
        <f t="shared" si="0"/>
        <v>22</v>
      </c>
      <c r="I25" s="91">
        <f t="shared" si="1"/>
        <v>11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0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0</v>
      </c>
      <c r="H26" s="91">
        <f t="shared" si="0"/>
        <v>0</v>
      </c>
      <c r="I26" s="91">
        <f t="shared" si="1"/>
        <v>0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223</v>
      </c>
      <c r="E28" s="98"/>
      <c r="F28" s="98"/>
      <c r="G28" s="98"/>
      <c r="H28" s="91">
        <f>SUM(G18:G27)</f>
        <v>223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0" firstPageNumber="0" orientation="landscape" horizontalDpi="300" verticalDpi="300" r:id="rId1"/>
  <colBreaks count="1" manualBreakCount="1">
    <brk id="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36"/>
  <sheetViews>
    <sheetView view="pageBreakPreview" topLeftCell="A4" zoomScaleNormal="100" workbookViewId="0">
      <selection activeCell="I31" sqref="I31"/>
    </sheetView>
  </sheetViews>
  <sheetFormatPr defaultColWidth="8.09765625" defaultRowHeight="14.4" x14ac:dyDescent="0.3"/>
  <cols>
    <col min="1" max="1" width="13.19921875" style="15" customWidth="1"/>
    <col min="2" max="2" width="6.69921875" style="15" customWidth="1"/>
    <col min="3" max="3" width="62.69921875" style="15" customWidth="1"/>
    <col min="4" max="5" width="14.59765625" style="15" customWidth="1"/>
    <col min="6" max="6" width="5.3984375" style="15" customWidth="1"/>
    <col min="7" max="7" width="16" style="15" customWidth="1"/>
    <col min="8" max="8" width="6.8984375" style="15" customWidth="1"/>
    <col min="9" max="9" width="7.69921875" style="15" customWidth="1"/>
    <col min="10" max="1024" width="8.09765625" style="15"/>
  </cols>
  <sheetData>
    <row r="1" spans="1:11" ht="21" x14ac:dyDescent="0.4">
      <c r="A1" s="6" t="s">
        <v>193</v>
      </c>
      <c r="B1" s="6"/>
      <c r="C1" s="6"/>
      <c r="D1" s="6"/>
      <c r="E1" s="6"/>
      <c r="F1" s="6"/>
      <c r="G1" s="6"/>
      <c r="H1" s="71"/>
    </row>
    <row r="2" spans="1:11" ht="129.75" customHeight="1" x14ac:dyDescent="0.4">
      <c r="A2" s="5"/>
      <c r="B2" s="5"/>
      <c r="C2" s="5"/>
      <c r="D2" s="5"/>
      <c r="E2" s="5"/>
      <c r="F2" s="5"/>
      <c r="G2" s="5"/>
      <c r="H2" s="71"/>
    </row>
    <row r="3" spans="1:11" ht="15.6" x14ac:dyDescent="0.3">
      <c r="A3" s="72" t="s">
        <v>194</v>
      </c>
      <c r="B3" s="72"/>
      <c r="C3" s="4" t="str">
        <f>Startovka!I2</f>
        <v>Alexandra Křivohlavá</v>
      </c>
      <c r="D3" s="4"/>
      <c r="E3" s="4"/>
      <c r="F3" s="4"/>
      <c r="G3" s="4"/>
    </row>
    <row r="4" spans="1:11" ht="15.6" x14ac:dyDescent="0.3">
      <c r="A4" s="72" t="s">
        <v>195</v>
      </c>
      <c r="B4" s="72"/>
      <c r="C4" s="4" t="str">
        <f>Startovka!I3</f>
        <v>Summer Cup Tachyon</v>
      </c>
      <c r="D4" s="4"/>
      <c r="E4" s="4"/>
      <c r="F4" s="4"/>
      <c r="G4" s="4"/>
    </row>
    <row r="5" spans="1:11" ht="15.6" x14ac:dyDescent="0.3">
      <c r="A5" s="72" t="s">
        <v>196</v>
      </c>
      <c r="B5" s="72"/>
      <c r="C5" s="3">
        <f>Startovka!I4</f>
        <v>45528</v>
      </c>
      <c r="D5" s="3"/>
      <c r="E5" s="3"/>
      <c r="F5" s="3"/>
      <c r="G5" s="3"/>
      <c r="H5" s="73"/>
    </row>
    <row r="6" spans="1:11" ht="15.6" x14ac:dyDescent="0.3">
      <c r="A6" s="72" t="s">
        <v>197</v>
      </c>
      <c r="B6" s="72"/>
      <c r="C6" s="74" t="str">
        <f>D17</f>
        <v>Alexandra Křivohlavá</v>
      </c>
      <c r="D6" s="2" t="str">
        <f>IF(E17="není"," ",E17)</f>
        <v xml:space="preserve"> </v>
      </c>
      <c r="E6" s="2"/>
      <c r="F6" s="2"/>
      <c r="G6" s="2"/>
      <c r="H6" s="5"/>
      <c r="I6" s="5"/>
      <c r="J6" s="5"/>
      <c r="K6" s="5"/>
    </row>
    <row r="7" spans="1:11" ht="15.6" x14ac:dyDescent="0.3">
      <c r="A7" s="72" t="s">
        <v>198</v>
      </c>
      <c r="B7" s="72"/>
      <c r="C7" s="74" t="str">
        <f>IF(C13="OB-Z",Startovka!I8,IF(C13="OB1",Startovka!I12,IF(C13="OB2",Startovka!I16,IF(C13="OB3",Startovka!I20))))</f>
        <v>Jana Krátká</v>
      </c>
      <c r="D7" s="2" t="str">
        <f>IF(E17="není"," ",IF(C13="OB-Z",Startovka!K8,IF(C13="OB1",Startovka!K12,IF(C13="OB2",Startovka!K16,IF(C13="OB3",Startovka!K20)))))</f>
        <v xml:space="preserve"> </v>
      </c>
      <c r="E7" s="2"/>
      <c r="F7" s="2"/>
      <c r="G7" s="2"/>
    </row>
    <row r="8" spans="1:11" ht="15.6" x14ac:dyDescent="0.3">
      <c r="A8" s="72"/>
      <c r="B8" s="76"/>
      <c r="C8" s="77"/>
      <c r="D8" s="77"/>
      <c r="E8" s="77"/>
      <c r="F8" s="77"/>
      <c r="G8" s="77"/>
    </row>
    <row r="9" spans="1:11" ht="20.100000000000001" customHeight="1" x14ac:dyDescent="0.3">
      <c r="A9" s="1" t="s">
        <v>199</v>
      </c>
      <c r="B9" s="1"/>
      <c r="C9" s="75" t="str">
        <f>Startovka!B7</f>
        <v xml:space="preserve">Petra Kejdanová </v>
      </c>
      <c r="D9" s="94" t="s">
        <v>200</v>
      </c>
      <c r="E9" s="94"/>
      <c r="F9" s="94"/>
      <c r="G9" s="94"/>
    </row>
    <row r="10" spans="1:11" ht="20.100000000000001" customHeight="1" x14ac:dyDescent="0.3">
      <c r="A10" s="1" t="s">
        <v>201</v>
      </c>
      <c r="B10" s="1"/>
      <c r="C10" s="75" t="str">
        <f>Startovka!C7</f>
        <v>Cerridwen Kasurgis</v>
      </c>
      <c r="D10" s="95" t="s">
        <v>202</v>
      </c>
      <c r="E10" s="95"/>
      <c r="F10" s="95"/>
      <c r="G10" s="95"/>
    </row>
    <row r="11" spans="1:11" ht="20.100000000000001" customHeight="1" x14ac:dyDescent="0.3">
      <c r="A11" s="1" t="s">
        <v>203</v>
      </c>
      <c r="B11" s="1"/>
      <c r="C11" s="75" t="str">
        <f>Startovka!D7</f>
        <v xml:space="preserve">Hovawart </v>
      </c>
      <c r="D11" s="95"/>
      <c r="E11" s="95"/>
      <c r="F11" s="95"/>
      <c r="G11" s="95"/>
    </row>
    <row r="12" spans="1:11" ht="20.100000000000001" customHeight="1" x14ac:dyDescent="0.3">
      <c r="A12" s="1" t="s">
        <v>204</v>
      </c>
      <c r="B12" s="1"/>
      <c r="C12" s="75">
        <f>Startovka!A7</f>
        <v>6</v>
      </c>
      <c r="D12" s="95"/>
      <c r="E12" s="95"/>
      <c r="F12" s="95"/>
      <c r="G12" s="95"/>
    </row>
    <row r="13" spans="1:11" ht="20.100000000000001" customHeight="1" x14ac:dyDescent="0.3">
      <c r="A13" s="1" t="s">
        <v>205</v>
      </c>
      <c r="B13" s="1"/>
      <c r="C13" s="75" t="str">
        <f>Startovka!E7</f>
        <v>OB2</v>
      </c>
      <c r="D13" s="96" t="s">
        <v>206</v>
      </c>
      <c r="E13" s="96"/>
      <c r="F13" s="96"/>
      <c r="G13" s="78"/>
    </row>
    <row r="14" spans="1:11" ht="20.100000000000001" customHeight="1" x14ac:dyDescent="0.3">
      <c r="A14" s="1" t="s">
        <v>207</v>
      </c>
      <c r="B14" s="1"/>
      <c r="C14" s="75">
        <f>Výsledky!G7</f>
        <v>2</v>
      </c>
      <c r="D14" s="96" t="str">
        <f>IF(C13="OB3","Žlutá karta"," ")</f>
        <v xml:space="preserve"> </v>
      </c>
      <c r="E14" s="96"/>
      <c r="F14" s="96"/>
      <c r="G14" s="78"/>
    </row>
    <row r="15" spans="1:11" x14ac:dyDescent="0.3">
      <c r="A15" s="77"/>
      <c r="B15" s="77"/>
      <c r="C15" s="77"/>
      <c r="D15" s="77"/>
      <c r="E15" s="77"/>
      <c r="F15" s="77"/>
      <c r="G15" s="77"/>
    </row>
    <row r="16" spans="1:11" ht="46.8" x14ac:dyDescent="0.3">
      <c r="A16" s="77"/>
      <c r="B16" s="79" t="s">
        <v>156</v>
      </c>
      <c r="C16" s="79" t="s">
        <v>157</v>
      </c>
      <c r="D16" s="80" t="s">
        <v>208</v>
      </c>
      <c r="E16" s="79" t="s">
        <v>209</v>
      </c>
      <c r="F16" s="81" t="s">
        <v>158</v>
      </c>
      <c r="G16" s="79" t="s">
        <v>210</v>
      </c>
    </row>
    <row r="17" spans="1:9" ht="27.6" x14ac:dyDescent="0.3">
      <c r="A17" s="77"/>
      <c r="B17" s="82"/>
      <c r="C17" s="82"/>
      <c r="D17" s="83" t="str">
        <f>IF(C13="OB-Z",Startovka!I7,IF(C13="OB1",Startovka!I11,IF(C13="OB2",Startovka!I15,IF(C13="OB3",Startovka!I19))))</f>
        <v>Alexandra Křivohlavá</v>
      </c>
      <c r="E17" s="83" t="str">
        <f>IF(C13="OB-Z",Startovka!K7,IF(C13="OB1",Startovka!K11,IF(C13="OB2",Startovka!K15,IF(C13="OB3",Startovka!K19))))</f>
        <v>není</v>
      </c>
      <c r="F17" s="84"/>
      <c r="G17" s="82"/>
    </row>
    <row r="18" spans="1:9" ht="15.6" x14ac:dyDescent="0.3">
      <c r="A18" s="77"/>
      <c r="B18" s="85">
        <v>1</v>
      </c>
      <c r="C18" s="86" t="str">
        <f>IF(C13="OB-Z",Cviky!B3,IF(C13="OB1",Cviky!F3,IF(C13="OB2",Cviky!J3,IF(C13="OB3",Cviky!N3," "))))</f>
        <v>Odložení vleže ve skupině</v>
      </c>
      <c r="D18" s="87">
        <v>8.5</v>
      </c>
      <c r="E18" s="88"/>
      <c r="F18" s="89">
        <f>IF(C13="OB-Z",Cviky!C3,IF(C13="OB1",Cviky!G3,IF(C13="OB2",Cviky!K3,IF(C13="OB3",Cviky!O3," "))))</f>
        <v>3</v>
      </c>
      <c r="G18" s="90">
        <f>IF(E17="není",H18,I18)</f>
        <v>25.5</v>
      </c>
      <c r="H18" s="91">
        <f t="shared" ref="H18:H27" si="0">SUM(D18*F18)</f>
        <v>25.5</v>
      </c>
      <c r="I18" s="91">
        <f t="shared" ref="I18:I27" si="1">SUM(((D18+E18)*F18)/2)</f>
        <v>12.75</v>
      </c>
    </row>
    <row r="19" spans="1:9" ht="15.6" x14ac:dyDescent="0.3">
      <c r="A19" s="77"/>
      <c r="B19" s="92">
        <v>2</v>
      </c>
      <c r="C19" s="86" t="str">
        <f>IF(C13="OB-Z",Cviky!B4,IF(C13="OB1",Cviky!F4,IF(C13="OB2",Cviky!J4,IF(C13="OB3",Cviky!N4," "))))</f>
        <v>Pachová identifikace a aport</v>
      </c>
      <c r="D19" s="93">
        <v>7</v>
      </c>
      <c r="E19" s="88"/>
      <c r="F19" s="89">
        <f>IF(C13="OB-Z",Cviky!C4,IF(C13="OB1",Cviky!G4,IF(C13="OB2",Cviky!K4,IF(C13="OB3",Cviky!O4," "))))</f>
        <v>3</v>
      </c>
      <c r="G19" s="90">
        <f>IF(E17="není",H19,I19)</f>
        <v>21</v>
      </c>
      <c r="H19" s="91">
        <f t="shared" si="0"/>
        <v>21</v>
      </c>
      <c r="I19" s="91">
        <f t="shared" si="1"/>
        <v>10.5</v>
      </c>
    </row>
    <row r="20" spans="1:9" ht="15.6" x14ac:dyDescent="0.3">
      <c r="A20" s="77"/>
      <c r="B20" s="92">
        <v>3</v>
      </c>
      <c r="C20" s="86" t="str">
        <f>IF(C13="OB-Z",Cviky!B5,IF(C13="OB1",Cviky!F5,IF(C13="OB2",Cviky!J5,IF(C13="OB3",Cviky!N5," "))))</f>
        <v>Přivolání se zastavením</v>
      </c>
      <c r="D20" s="93">
        <v>8.5</v>
      </c>
      <c r="E20" s="88"/>
      <c r="F20" s="89">
        <f>IF(C13="OB-Z",Cviky!C5,IF(C13="OB1",Cviky!G5,IF(C13="OB2",Cviky!K5,IF(C13="OB3",Cviky!O5," "))))</f>
        <v>3</v>
      </c>
      <c r="G20" s="90">
        <f>IF(E17="není",H20,I20)</f>
        <v>25.5</v>
      </c>
      <c r="H20" s="91">
        <f t="shared" si="0"/>
        <v>25.5</v>
      </c>
      <c r="I20" s="91">
        <f t="shared" si="1"/>
        <v>12.75</v>
      </c>
    </row>
    <row r="21" spans="1:9" ht="15.6" x14ac:dyDescent="0.3">
      <c r="A21" s="77"/>
      <c r="B21" s="92">
        <v>4</v>
      </c>
      <c r="C21" s="86" t="str">
        <f>IF(C13="OB-Z",Cviky!B6,IF(C13="OB1",Cviky!F6,IF(C13="OB2",Cviky!J6,IF(C13="OB3",Cviky!N6," "))))</f>
        <v>Chůze u nohy</v>
      </c>
      <c r="D21" s="93">
        <v>8.5</v>
      </c>
      <c r="E21" s="88"/>
      <c r="F21" s="89">
        <f>IF(C13="OB-Z",Cviky!C6,IF(C13="OB1",Cviky!G6,IF(C13="OB2",Cviky!K6,IF(C13="OB3",Cviky!O6," "))))</f>
        <v>4</v>
      </c>
      <c r="G21" s="90">
        <f>IF(E17="není",H21,I21)</f>
        <v>34</v>
      </c>
      <c r="H21" s="91">
        <f t="shared" si="0"/>
        <v>34</v>
      </c>
      <c r="I21" s="91">
        <f t="shared" si="1"/>
        <v>17</v>
      </c>
    </row>
    <row r="22" spans="1:9" ht="15.6" x14ac:dyDescent="0.3">
      <c r="A22" s="77"/>
      <c r="B22" s="92">
        <v>5</v>
      </c>
      <c r="C22" s="86" t="str">
        <f>IF(C13="OB-Z",Cviky!B7,IF(C13="OB1",Cviky!F7,IF(C13="OB2",Cviky!J7,IF(C13="OB3",Cviky!N7," "))))</f>
        <v>Vyslání okolo skupiny kuželů/barelu, zastavení a skok přes překážku</v>
      </c>
      <c r="D22" s="93">
        <v>7.5</v>
      </c>
      <c r="E22" s="88"/>
      <c r="F22" s="89">
        <f>IF(C13="OB-Z",Cviky!C7,IF(C13="OB1",Cviky!G7,IF(C13="OB2",Cviky!K7,IF(C13="OB3",Cviky!O7," "))))</f>
        <v>3</v>
      </c>
      <c r="G22" s="90">
        <f>IF(E17="není",H22,I22)</f>
        <v>22.5</v>
      </c>
      <c r="H22" s="91">
        <f t="shared" si="0"/>
        <v>22.5</v>
      </c>
      <c r="I22" s="91">
        <f t="shared" si="1"/>
        <v>11.25</v>
      </c>
    </row>
    <row r="23" spans="1:9" ht="15.6" x14ac:dyDescent="0.3">
      <c r="A23" s="77"/>
      <c r="B23" s="92">
        <v>6</v>
      </c>
      <c r="C23" s="86" t="str">
        <f>IF(C13="OB-Z",Cviky!B8,IF(C13="OB1",Cviky!F8,IF(C13="OB2",Cviky!J8,IF(C13="OB3",Cviky!N8," "))))</f>
        <v>Odložení za pochodu do stoje/sedu/lehu</v>
      </c>
      <c r="D23" s="93">
        <v>10</v>
      </c>
      <c r="E23" s="88"/>
      <c r="F23" s="89">
        <f>IF(C13="OB-Z",Cviky!C8,IF(C13="OB1",Cviky!G8,IF(C13="OB2",Cviky!K8,IF(C13="OB3",Cviky!O8," "))))</f>
        <v>3</v>
      </c>
      <c r="G23" s="90">
        <f>IF(E17="není",H23,I23)</f>
        <v>30</v>
      </c>
      <c r="H23" s="91">
        <f t="shared" si="0"/>
        <v>30</v>
      </c>
      <c r="I23" s="91">
        <f t="shared" si="1"/>
        <v>15</v>
      </c>
    </row>
    <row r="24" spans="1:9" ht="15.6" x14ac:dyDescent="0.3">
      <c r="A24" s="77"/>
      <c r="B24" s="92">
        <v>7</v>
      </c>
      <c r="C24" s="86" t="str">
        <f>IF(C13="OB-Z",Cviky!B9,IF(C13="OB1",Cviky!F9,IF(C13="OB2",Cviky!J9,IF(C13="OB3",Cviky!N9," "))))</f>
        <v>Vyslání do čtverce, položení a přivolání</v>
      </c>
      <c r="D24" s="93">
        <v>8</v>
      </c>
      <c r="E24" s="88"/>
      <c r="F24" s="89">
        <f>IF(C13="OB-Z",Cviky!C9,IF(C13="OB1",Cviky!G9,IF(C13="OB2",Cviky!K9,IF(C13="OB3",Cviky!O9," "))))</f>
        <v>4</v>
      </c>
      <c r="G24" s="90">
        <f>IF(E17="není",H24,I24)</f>
        <v>32</v>
      </c>
      <c r="H24" s="91">
        <f t="shared" si="0"/>
        <v>32</v>
      </c>
      <c r="I24" s="91">
        <f t="shared" si="1"/>
        <v>16</v>
      </c>
    </row>
    <row r="25" spans="1:9" ht="15.6" x14ac:dyDescent="0.3">
      <c r="A25" s="77"/>
      <c r="B25" s="92">
        <v>8</v>
      </c>
      <c r="C25" s="86" t="str">
        <f>IF(C13="OB-Z",Cviky!B10,IF(C13="OB1",Cviky!F10,IF(C13="OB2",Cviky!J10,IF(C13="OB3",Cviky!N10," "))))</f>
        <v>Ovladatelnost na dálku</v>
      </c>
      <c r="D25" s="93">
        <v>8</v>
      </c>
      <c r="E25" s="88"/>
      <c r="F25" s="89">
        <f>IF(C13="OB-Z",Cviky!C10,IF(C13="OB1",Cviky!G10,IF(C13="OB2",Cviky!K10,IF(C13="OB3",Cviky!O10," "))))</f>
        <v>4</v>
      </c>
      <c r="G25" s="90">
        <f>IF(E17="není",H25,I25)</f>
        <v>32</v>
      </c>
      <c r="H25" s="91">
        <f t="shared" si="0"/>
        <v>32</v>
      </c>
      <c r="I25" s="91">
        <f t="shared" si="1"/>
        <v>16</v>
      </c>
    </row>
    <row r="26" spans="1:9" ht="15.6" x14ac:dyDescent="0.3">
      <c r="A26" s="77"/>
      <c r="B26" s="92">
        <v>9</v>
      </c>
      <c r="C26" s="86" t="str">
        <f>IF(C13="OB-Z",Cviky!B11,IF(C13="OB1",Cviky!F11,IF(C13="OB2",Cviky!J11,IF(C13="OB3",Cviky!N11," "))))</f>
        <v>Směrový aport</v>
      </c>
      <c r="D26" s="93">
        <v>7</v>
      </c>
      <c r="E26" s="88"/>
      <c r="F26" s="89">
        <f>IF(C13="OB-Z",Cviky!C11,IF(C13="OB1",Cviky!G11,IF(C13="OB2",Cviky!K11,IF(C13="OB3",Cviky!O11," "))))</f>
        <v>3</v>
      </c>
      <c r="G26" s="90">
        <f>IF(E17="není",H26,I26)</f>
        <v>21</v>
      </c>
      <c r="H26" s="91">
        <f t="shared" si="0"/>
        <v>21</v>
      </c>
      <c r="I26" s="91">
        <f t="shared" si="1"/>
        <v>10.5</v>
      </c>
    </row>
    <row r="27" spans="1:9" ht="15.6" x14ac:dyDescent="0.3">
      <c r="A27" s="77"/>
      <c r="B27" s="92">
        <v>10</v>
      </c>
      <c r="C27" s="86" t="str">
        <f>IF(C13="OB-Z",Cviky!B12,IF(C13="OB2",Cviky!J12,IF(C13="OB3",Cviky!N12," ")))</f>
        <v>Celkový dojem</v>
      </c>
      <c r="D27" s="93">
        <v>10</v>
      </c>
      <c r="E27" s="88"/>
      <c r="F27" s="89">
        <f>IF(C13="OB-Z",Cviky!C12,IF(C13="OB1",Cviky!G12,IF(C13="OB2",Cviky!K12,IF(C13="OB3",Cviky!O12," "))))</f>
        <v>2</v>
      </c>
      <c r="G27" s="90">
        <f>IF(E17="není",H27,I27)</f>
        <v>20</v>
      </c>
      <c r="H27" s="91">
        <f t="shared" si="0"/>
        <v>20</v>
      </c>
      <c r="I27" s="91">
        <f t="shared" si="1"/>
        <v>10</v>
      </c>
    </row>
    <row r="28" spans="1:9" ht="15.6" x14ac:dyDescent="0.3">
      <c r="A28" s="77"/>
      <c r="B28" s="97" t="s">
        <v>211</v>
      </c>
      <c r="C28" s="97"/>
      <c r="D28" s="98">
        <f>IF(G13="ano","0",IF(G14="ano",H28-20,SUM(G18:G27)))</f>
        <v>263.5</v>
      </c>
      <c r="E28" s="98"/>
      <c r="F28" s="98"/>
      <c r="G28" s="98"/>
      <c r="H28" s="91">
        <f>SUM(G18:G27)</f>
        <v>263.5</v>
      </c>
      <c r="I28" s="91"/>
    </row>
    <row r="29" spans="1:9" ht="15.6" x14ac:dyDescent="0.3">
      <c r="A29" s="77"/>
      <c r="B29" s="97" t="s">
        <v>212</v>
      </c>
      <c r="C29" s="97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77"/>
      <c r="B30" s="77"/>
      <c r="C30" s="77"/>
      <c r="D30" s="77"/>
      <c r="E30" s="77"/>
      <c r="F30" s="77"/>
      <c r="G30" s="77"/>
    </row>
    <row r="31" spans="1:9" x14ac:dyDescent="0.3">
      <c r="A31" s="77"/>
      <c r="B31" s="77"/>
      <c r="C31" s="77"/>
      <c r="D31" s="77"/>
      <c r="E31" s="77"/>
      <c r="F31" s="77"/>
      <c r="G31" s="77"/>
    </row>
    <row r="32" spans="1:9" x14ac:dyDescent="0.3">
      <c r="A32" s="77"/>
      <c r="B32" s="77"/>
      <c r="C32" s="77"/>
      <c r="D32" s="77"/>
      <c r="E32" s="77"/>
      <c r="F32" s="77"/>
      <c r="G32" s="77"/>
    </row>
    <row r="33" spans="1:7" x14ac:dyDescent="0.3">
      <c r="A33" s="77"/>
      <c r="B33" s="77"/>
      <c r="C33" s="77"/>
      <c r="D33" s="77"/>
      <c r="E33" s="77"/>
      <c r="F33" s="77"/>
      <c r="G33" s="77"/>
    </row>
    <row r="34" spans="1:7" x14ac:dyDescent="0.3">
      <c r="A34" s="77"/>
      <c r="B34" s="77"/>
      <c r="C34" s="77"/>
      <c r="D34" s="77"/>
      <c r="E34" s="77"/>
      <c r="F34" s="77"/>
      <c r="G34" s="77"/>
    </row>
    <row r="35" spans="1:7" x14ac:dyDescent="0.3">
      <c r="A35" s="77"/>
      <c r="B35" s="77"/>
      <c r="C35" s="77"/>
      <c r="D35" s="77"/>
      <c r="E35" s="77"/>
      <c r="F35" s="77"/>
      <c r="G35" s="77"/>
    </row>
    <row r="36" spans="1:7" x14ac:dyDescent="0.3">
      <c r="A36" s="77"/>
      <c r="B36" s="77"/>
      <c r="C36" s="77"/>
      <c r="D36" s="77"/>
      <c r="E36" s="77"/>
      <c r="F36" s="77"/>
      <c r="G36" s="77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D10:G12"/>
    <mergeCell ref="A11:B11"/>
    <mergeCell ref="A12:B12"/>
    <mergeCell ref="A13:B13"/>
    <mergeCell ref="D13:F13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055555555556" right="0.118055555555556" top="0.196527777777778" bottom="0.196527777777778" header="0.51180555555555496" footer="0.51180555555555496"/>
  <pageSetup paperSize="77" scale="67" firstPageNumber="0" orientation="landscape" horizontalDpi="300" verticalDpi="300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1897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53</vt:i4>
      </vt:variant>
      <vt:variant>
        <vt:lpstr>Pomenované rozsahy</vt:lpstr>
      </vt:variant>
      <vt:variant>
        <vt:i4>1</vt:i4>
      </vt:variant>
    </vt:vector>
  </HeadingPairs>
  <TitlesOfParts>
    <vt:vector size="54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Cviky!_FilterDatabazy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Jánský</dc:creator>
  <dc:description/>
  <cp:lastModifiedBy>juraj</cp:lastModifiedBy>
  <cp:revision>66</cp:revision>
  <cp:lastPrinted>2024-08-24T20:22:27Z</cp:lastPrinted>
  <dcterms:created xsi:type="dcterms:W3CDTF">2020-01-31T23:26:18Z</dcterms:created>
  <dcterms:modified xsi:type="dcterms:W3CDTF">2024-09-10T21:49:18Z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